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User\Desktop\publ\"/>
    </mc:Choice>
  </mc:AlternateContent>
  <xr:revisionPtr revIDLastSave="0" documentId="13_ncr:1_{6D25F126-E8C9-4C01-ABC3-F2764091AB0C}" xr6:coauthVersionLast="46" xr6:coauthVersionMax="46" xr10:uidLastSave="{00000000-0000-0000-0000-000000000000}"/>
  <bookViews>
    <workbookView xWindow="-120" yWindow="-120" windowWidth="25440" windowHeight="15390" activeTab="4" xr2:uid="{00000000-000D-0000-FFFF-FFFF00000000}"/>
  </bookViews>
  <sheets>
    <sheet name="PAMATSARAKSTS" sheetId="1" r:id="rId1"/>
    <sheet name="Sheet1" sheetId="8" state="hidden" r:id="rId2"/>
    <sheet name="1.piel.-4.2.2.SAM" sheetId="2" r:id="rId3"/>
    <sheet name="2.piel.-5.6.2.SAM" sheetId="3" r:id="rId4"/>
    <sheet name="2.piel.-5.6.2.SAM-Pielikums" sheetId="7" r:id="rId5"/>
    <sheet name="3.piel.-Reģionālie projekti" sheetId="4" r:id="rId6"/>
    <sheet name="REZERVES SARAKSTS" sheetId="9" r:id="rId7"/>
    <sheet name="4 lapa" sheetId="5" state="hidden" r:id="rId8"/>
    <sheet name="Sheet2" sheetId="10" state="hidden" r:id="rId9"/>
  </sheets>
  <definedNames>
    <definedName name="_xlnm._FilterDatabase" localSheetId="2" hidden="1">'1.piel.-4.2.2.SAM'!$A$11:$N$11</definedName>
    <definedName name="_xlnm._FilterDatabase" localSheetId="3" hidden="1">'2.piel.-5.6.2.SAM'!$A$11:$N$18</definedName>
    <definedName name="_xlnm._FilterDatabase" localSheetId="5" hidden="1">'3.piel.-Reģionālie projekti'!$A$10:$H$10</definedName>
    <definedName name="_xlnm._FilterDatabase" localSheetId="0" hidden="1">PAMATSARAKSTS!$A$16:$K$224</definedName>
    <definedName name="_xlnm.Print_Area" localSheetId="2">'1.piel.-4.2.2.SAM'!$A$1:$M$13</definedName>
    <definedName name="_xlnm.Print_Area" localSheetId="3">'2.piel.-5.6.2.SAM'!$A$1:$N$18</definedName>
    <definedName name="_xlnm.Print_Area" localSheetId="4">'2.piel.-5.6.2.SAM-Pielikums'!#REF!</definedName>
    <definedName name="_xlnm.Print_Area" localSheetId="5">'3.piel.-Reģionālie projekti'!$A$1:$H$16</definedName>
    <definedName name="_xlnm.Print_Area" localSheetId="7">'4 lapa'!#REF!</definedName>
    <definedName name="_xlnm.Print_Area" localSheetId="0">PAMATSARAKSTS!$A$5:$K$224</definedName>
  </definedNames>
  <calcPr calcId="181029"/>
</workbook>
</file>

<file path=xl/calcChain.xml><?xml version="1.0" encoding="utf-8"?>
<calcChain xmlns="http://schemas.openxmlformats.org/spreadsheetml/2006/main">
  <c r="G40" i="1" l="1"/>
  <c r="G27" i="1" l="1"/>
  <c r="F148" i="9" l="1"/>
  <c r="F146" i="9"/>
  <c r="F126" i="9"/>
  <c r="F121" i="9"/>
  <c r="F119" i="9"/>
  <c r="F113" i="9"/>
  <c r="F105" i="9"/>
  <c r="F96" i="9"/>
  <c r="F91" i="9"/>
  <c r="F78" i="9"/>
  <c r="F29" i="9"/>
  <c r="F27" i="9"/>
  <c r="F26" i="9"/>
  <c r="F14" i="9"/>
  <c r="F13" i="9"/>
  <c r="F12" i="9"/>
  <c r="G17" i="3"/>
  <c r="H13" i="3"/>
  <c r="F13" i="3"/>
  <c r="G219" i="1" l="1"/>
  <c r="G210" i="1"/>
  <c r="G209" i="1"/>
  <c r="G208" i="1"/>
  <c r="G68" i="1"/>
  <c r="G186" i="1"/>
  <c r="G175" i="1" l="1"/>
  <c r="G56" i="1"/>
  <c r="G61" i="1"/>
  <c r="G66" i="1"/>
  <c r="G55" i="1"/>
  <c r="G50" i="1"/>
  <c r="G53" i="1"/>
  <c r="G36" i="1" l="1"/>
  <c r="G23" i="1" l="1"/>
  <c r="G24" i="1"/>
  <c r="G33" i="1"/>
  <c r="G22" i="1"/>
  <c r="G19" i="1"/>
  <c r="G59" i="1" l="1"/>
  <c r="G196" i="1" l="1"/>
  <c r="G188" i="1"/>
  <c r="G70" i="1"/>
  <c r="G32" i="1" l="1"/>
  <c r="G64" i="1" l="1"/>
  <c r="G233" i="1"/>
  <c r="G21" i="1"/>
  <c r="G183" i="1"/>
  <c r="G69" i="1"/>
  <c r="G172" i="1"/>
  <c r="G41" i="1"/>
  <c r="G179" i="1"/>
  <c r="G180" i="1"/>
  <c r="G103" i="1"/>
  <c r="G181" i="1"/>
  <c r="G173" i="1"/>
  <c r="G20" i="1"/>
  <c r="G39" i="1" l="1"/>
  <c r="G26" i="1"/>
  <c r="G191" i="1"/>
</calcChain>
</file>

<file path=xl/sharedStrings.xml><?xml version="1.0" encoding="utf-8"?>
<sst xmlns="http://schemas.openxmlformats.org/spreadsheetml/2006/main" count="2951" uniqueCount="1515">
  <si>
    <t>Daugavpils novada attīstības programmas 2012.-2018.gadam</t>
  </si>
  <si>
    <t>PAMATSARAKSTS</t>
  </si>
  <si>
    <t>Prioritātes apzīmējumi:</t>
  </si>
  <si>
    <t xml:space="preserve">I – prioritāri veicams projekts, kas ir būtisks novada un konkrēta pagasta attīstībai un bez kura iespējama šīs vietas (objekta) kvalitatīvo vai kvantitatīvo parametru samazināšanās, apdraudot vietas (objekta) pastāvēšanu, mazinot novada konkurētspēju un/vai iedzīvotāju labklājības līmeni.  </t>
  </si>
  <si>
    <t xml:space="preserve">II – prioritāri veicams projekts, kas ir būtisks novada un konkrēta pagasta attīstībai un bez kura iespējama šīs vietas (objekta) kvalitatīvo vai kvantitatīvo parametru samazināšanās, apdraudot vietas (objekta) pastāvēšanu, mazinot novada konkurētspēju un/vai iedzīvotāju labklājības līmeni, bet kura īstenošanai līdzekļi nav pieejami tuvākajā finansiālajā gadā.   </t>
  </si>
  <si>
    <t>Finansējuma avoti:</t>
  </si>
  <si>
    <t>Nr.p.k.</t>
  </si>
  <si>
    <t>Projekta idejas identifikators</t>
  </si>
  <si>
    <t>Projekta ideja (nosaukums)</t>
  </si>
  <si>
    <t>Atbilstība stratēģiskajam ietvaram</t>
  </si>
  <si>
    <t>Indikatīvā summa, EUR</t>
  </si>
  <si>
    <t>Finansējuma avots</t>
  </si>
  <si>
    <t>Projekta ieviešanas laiks</t>
  </si>
  <si>
    <t>Projekta plānotie darbības rezultāti, to rezultatīvie rādītāji</t>
  </si>
  <si>
    <t>Atbildīgais par projekta īstenošanu (sadarbības partneri)</t>
  </si>
  <si>
    <t>Izglītība</t>
  </si>
  <si>
    <t>E</t>
  </si>
  <si>
    <t>ES, PB</t>
  </si>
  <si>
    <t>IZG-007</t>
  </si>
  <si>
    <t>PB</t>
  </si>
  <si>
    <t>Naujenes pagasta pārvalde</t>
  </si>
  <si>
    <t>IZG-011</t>
  </si>
  <si>
    <t>I</t>
  </si>
  <si>
    <t>SPS-003</t>
  </si>
  <si>
    <t>Kalkūnes pagasta pārvalde</t>
  </si>
  <si>
    <t>IZG-012</t>
  </si>
  <si>
    <t>IZG-013</t>
  </si>
  <si>
    <t>PB, VB</t>
  </si>
  <si>
    <t>IZG-018</t>
  </si>
  <si>
    <t>IZG-020</t>
  </si>
  <si>
    <t>II</t>
  </si>
  <si>
    <t>IZG-024</t>
  </si>
  <si>
    <t>Nīcgales pagasta pārvalde</t>
  </si>
  <si>
    <t>Medumu pagasta pārvalde</t>
  </si>
  <si>
    <t>III</t>
  </si>
  <si>
    <t>Laucesas pagasta pārvalde</t>
  </si>
  <si>
    <t>Daugavpils novada sporta skola, Kalkūnes pagasta pārvalde</t>
  </si>
  <si>
    <t>Skrudalienas pagasta pārvalde</t>
  </si>
  <si>
    <t>Biķernieku pamatskola</t>
  </si>
  <si>
    <t>PB, CL</t>
  </si>
  <si>
    <t>Dubnas pagasta pārvalde</t>
  </si>
  <si>
    <t>Sociālie pakalpojumi</t>
  </si>
  <si>
    <t>VP2/RV2.6/U2.6.2</t>
  </si>
  <si>
    <t>ES, PB, CL</t>
  </si>
  <si>
    <t>SOC-008</t>
  </si>
  <si>
    <t>SOC-011</t>
  </si>
  <si>
    <t>SOC-015</t>
  </si>
  <si>
    <t>Ģimenes asistentu prakses ieviešana Daugavpils novadā</t>
  </si>
  <si>
    <t>PB, ES, CL</t>
  </si>
  <si>
    <t>DN Sociālais dienests</t>
  </si>
  <si>
    <t>Demenes pagasta pārvalde</t>
  </si>
  <si>
    <t>Veselības aizsardzība</t>
  </si>
  <si>
    <t>VES-005</t>
  </si>
  <si>
    <t>Kalupes pagasta pārvalde</t>
  </si>
  <si>
    <t>VES-006</t>
  </si>
  <si>
    <t>Publiskā pārvalde</t>
  </si>
  <si>
    <t>Sventes pagasta pārvalde</t>
  </si>
  <si>
    <t>PRV-013</t>
  </si>
  <si>
    <t>PRV-015</t>
  </si>
  <si>
    <t>PRV-017</t>
  </si>
  <si>
    <t>PRV-018</t>
  </si>
  <si>
    <t>Daugavpils novada dome</t>
  </si>
  <si>
    <t>Līksnas pagasta pārvalde</t>
  </si>
  <si>
    <t>Tabores pagasta pārvalde</t>
  </si>
  <si>
    <t xml:space="preserve">Demenes pagasta pārvalde </t>
  </si>
  <si>
    <t>PRV-048</t>
  </si>
  <si>
    <t>PB,VB</t>
  </si>
  <si>
    <t>Salienas pagasta pārvalde</t>
  </si>
  <si>
    <t>Vaboles pagasta pārvalde</t>
  </si>
  <si>
    <t>Biķernieku pagasta pārvalde</t>
  </si>
  <si>
    <t>Mājoklis</t>
  </si>
  <si>
    <t>Višķu pagasta pārvalde</t>
  </si>
  <si>
    <t>Daudzdzīvokļu dzīvojamās mājas dzīvokļu īpašnieku pilnvarotās personas</t>
  </si>
  <si>
    <t>MAJ-021</t>
  </si>
  <si>
    <t xml:space="preserve">Ēkas demontāžas projekta iztrādāšana. Avārijas stāvoklī esošās ēkas nojaukšana. Iedzīvotājiem bīstamās vides likvidācija. Teritorijas labiekārtošana. </t>
  </si>
  <si>
    <t>Maļinovas pagasta pārvalde</t>
  </si>
  <si>
    <t>Ceļi, ielas, stāvlaukumi</t>
  </si>
  <si>
    <t>CIS-028</t>
  </si>
  <si>
    <t>CIS-029</t>
  </si>
  <si>
    <t>Pašvaldības Upes ielas (0.000-0.500 km) pārbūve (Salienas pagasts)</t>
  </si>
  <si>
    <t>Uzlabota ielas kvalitāte (asfalta seguma atjaunošana, 0.50 km)</t>
  </si>
  <si>
    <t>CIS-032</t>
  </si>
  <si>
    <t>Uzlabota ceļa kvalitāte (grants segums, 5.51 km)</t>
  </si>
  <si>
    <t>Ambeļu pagasta pārvalde</t>
  </si>
  <si>
    <t>CIS-037</t>
  </si>
  <si>
    <t>Uzlabota ceļa kvalitāte (grants segums, 2.73 km)</t>
  </si>
  <si>
    <t>CIS-038</t>
  </si>
  <si>
    <t>Uzlabota ceļa kvalitāte (grants segums, 1.80 km)</t>
  </si>
  <si>
    <t>CIS-039</t>
  </si>
  <si>
    <t>CIS-019</t>
  </si>
  <si>
    <t xml:space="preserve">Uzlabota ceļa kvalitāte (grants segums, 1.67 km)
</t>
  </si>
  <si>
    <t>CIS-046</t>
  </si>
  <si>
    <t>Uzlabota ceļa kvalitāte (grants segums, 3.64 km)</t>
  </si>
  <si>
    <t>CIS-049</t>
  </si>
  <si>
    <t>CIS-053</t>
  </si>
  <si>
    <t>CIS-054</t>
  </si>
  <si>
    <t xml:space="preserve">Pašvaldības ceļa „Bangas – Rožulauki” atjaunošana (2.53km) (Sventes pagasts)
</t>
  </si>
  <si>
    <t>CIS-055</t>
  </si>
  <si>
    <t>Tabores pagasta pāarvalde</t>
  </si>
  <si>
    <t>CIS-059</t>
  </si>
  <si>
    <t>CIS-061</t>
  </si>
  <si>
    <t>Uzlabota ceļa kvalitāte (melnā seguma atjaunošana, 2.28 km)</t>
  </si>
  <si>
    <t>Laucesas pagasta pārvlade</t>
  </si>
  <si>
    <t xml:space="preserve">Biķernieku pagasta pārvalde </t>
  </si>
  <si>
    <t>CIS-089</t>
  </si>
  <si>
    <t>CIS-095</t>
  </si>
  <si>
    <t xml:space="preserve">Publiskā siltumapgāde </t>
  </si>
  <si>
    <t>SIA "Naujenes pakalpojumu serviss"</t>
  </si>
  <si>
    <t>SIL-002</t>
  </si>
  <si>
    <t>SIL-005</t>
  </si>
  <si>
    <t>Pašvaldības aģentūra "Višķi"</t>
  </si>
  <si>
    <t>SIL-010</t>
  </si>
  <si>
    <t>SIL-011</t>
  </si>
  <si>
    <t xml:space="preserve">Publiskā ūdenssaimniecība/ kanalizācija </t>
  </si>
  <si>
    <t>UDN-007</t>
  </si>
  <si>
    <t>Ūdenssaimniecības attīstība Nīcgales ciemā (Nīcgales pagasts)</t>
  </si>
  <si>
    <t>2017.-2020.</t>
  </si>
  <si>
    <t>Uzņēmējdarbība</t>
  </si>
  <si>
    <t>UZD-011</t>
  </si>
  <si>
    <t>Tūrisms</t>
  </si>
  <si>
    <t>TUR-001</t>
  </si>
  <si>
    <t>TUR-002</t>
  </si>
  <si>
    <t>Līksnas pagasta pārvalde sadarbībā ar vietējām biedrībām</t>
  </si>
  <si>
    <t>Jauniešu    aktivitāte</t>
  </si>
  <si>
    <t xml:space="preserve">Naujenes pagasta pārvalde </t>
  </si>
  <si>
    <t>JAU-013</t>
  </si>
  <si>
    <t>JAU-006</t>
  </si>
  <si>
    <t>Kultūra</t>
  </si>
  <si>
    <t>DN Kultūras pārvalde</t>
  </si>
  <si>
    <t xml:space="preserve">KUL-007 </t>
  </si>
  <si>
    <t>KUL-008</t>
  </si>
  <si>
    <t>KUL-009</t>
  </si>
  <si>
    <t>KUL-010</t>
  </si>
  <si>
    <t>Kalupes pagasta pārvalde sadarbībā ar vietējām biedrībām</t>
  </si>
  <si>
    <t>KUL-011</t>
  </si>
  <si>
    <t>KUL-014</t>
  </si>
  <si>
    <t>KUL-015</t>
  </si>
  <si>
    <t>DN Kultūras pārvalde, DN Sociālais dienests</t>
  </si>
  <si>
    <t>KUL-019</t>
  </si>
  <si>
    <t>KUL-028</t>
  </si>
  <si>
    <t>DN Kultūras pārvalde sadarbībā ar Līksnas pagasta pārvaldi un vietējām biedrībām</t>
  </si>
  <si>
    <t>KUL-030</t>
  </si>
  <si>
    <t>Naujenes pagasta pārvalde, Naujenes mūzikas un mākslas skola</t>
  </si>
  <si>
    <t>KUL-032</t>
  </si>
  <si>
    <t>KUL-033</t>
  </si>
  <si>
    <t>KUL-037</t>
  </si>
  <si>
    <t xml:space="preserve">Nacionālo tērpu iegāde sabiedrisko kultūras pasākumu dažādošanai Silenes kultūras namā (Skrudalienas pagasts) </t>
  </si>
  <si>
    <t>Skrudalienas pagasta pārvalde sadarbībā ar vietējām biedrībām</t>
  </si>
  <si>
    <t>KUL-042</t>
  </si>
  <si>
    <t>KUL-060</t>
  </si>
  <si>
    <t>Medumu pamatskolas bijušās darbnīcas ēkas rekonstrukcija Medumu muzeja ekspozīcijas vajadzībām (Medumu pagasts)</t>
  </si>
  <si>
    <t>KUL-061</t>
  </si>
  <si>
    <t>KUL-063</t>
  </si>
  <si>
    <t>KUL-064</t>
  </si>
  <si>
    <t>KUL-066</t>
  </si>
  <si>
    <t>ES</t>
  </si>
  <si>
    <t>KUL-004</t>
  </si>
  <si>
    <t>Ambeļu pagasta pārvalde sadarbībā  ar vietējām biedrībām</t>
  </si>
  <si>
    <t xml:space="preserve">Atbalsta programma, kas sniedz līdzfinansējumu valsts kultūras  pieminekļu un kultūras mantojuma objektu īpašniekiem īpašuma atjaunošanas un restaurācijas darbos, pielietojot  kultūras pieminekļu saglabāšanas labo praksi. </t>
  </si>
  <si>
    <t>Ambeļu pagasta pārvalde sadarbībā ar vietējām biedrībām un draudzi</t>
  </si>
  <si>
    <t xml:space="preserve">Sports </t>
  </si>
  <si>
    <t>SPS-002</t>
  </si>
  <si>
    <t>SPS-006</t>
  </si>
  <si>
    <t>SPS-008</t>
  </si>
  <si>
    <t>Kumbuļu sporta atbalsta punkta pilnveidošana (Demenes pagasts)</t>
  </si>
  <si>
    <t>SPS-012</t>
  </si>
  <si>
    <t>SPS-013</t>
  </si>
  <si>
    <t>SPS-020</t>
  </si>
  <si>
    <t>Publiskā          ārtelpa</t>
  </si>
  <si>
    <t xml:space="preserve">Nīcgales pagasta pārvalde </t>
  </si>
  <si>
    <t>ART-010</t>
  </si>
  <si>
    <t>ART-012</t>
  </si>
  <si>
    <t>ART-024</t>
  </si>
  <si>
    <t>ART-015</t>
  </si>
  <si>
    <t>ART-028</t>
  </si>
  <si>
    <t>Višķu pagasta pārvalde sadarbībā ar vietējām biedrībām</t>
  </si>
  <si>
    <t>ART-045</t>
  </si>
  <si>
    <t>ART-049</t>
  </si>
  <si>
    <t>ART-053</t>
  </si>
  <si>
    <t>Kalupes  pagasta pārvalde sadarbībā ar vietējām biedrībām</t>
  </si>
  <si>
    <t xml:space="preserve">Vaboles pagasta pārvalde </t>
  </si>
  <si>
    <t>ART-036</t>
  </si>
  <si>
    <t>ART-019</t>
  </si>
  <si>
    <t>ART-011</t>
  </si>
  <si>
    <t xml:space="preserve">Mirnija ciema dīķa teritorijas labiekārtošana (Laucesas pagasts) 
</t>
  </si>
  <si>
    <t>Laucesas pagasta pārvaldes sadarbībā ar vietējām biedrībām</t>
  </si>
  <si>
    <t>ART-037</t>
  </si>
  <si>
    <t>Cita darbība</t>
  </si>
  <si>
    <t>CIT-002</t>
  </si>
  <si>
    <t>CIT-005</t>
  </si>
  <si>
    <t>CIT-006</t>
  </si>
  <si>
    <t>CIT-011</t>
  </si>
  <si>
    <t>Salienas pagasta pārvalde sadarbībā ar vietējām biedrībām un draudzi</t>
  </si>
  <si>
    <t>CIT-012</t>
  </si>
  <si>
    <t>CIT-013</t>
  </si>
  <si>
    <t>Karjera "Silacirši" darbības atjaunošana (Maļinovas pagasts)</t>
  </si>
  <si>
    <t>Ielu apgaismojums</t>
  </si>
  <si>
    <t>APG-004</t>
  </si>
  <si>
    <t>APG-006</t>
  </si>
  <si>
    <t>APG-007</t>
  </si>
  <si>
    <t>APG-011</t>
  </si>
  <si>
    <t>Nodrošināts ciema ielu apgaismojums iedzīvotāju dzīves vides uzlabošanai</t>
  </si>
  <si>
    <t>APG-012</t>
  </si>
  <si>
    <t>APG-013</t>
  </si>
  <si>
    <t>APG-014</t>
  </si>
  <si>
    <t>Nīcgales ciema ielu apgaismojuma ierīkošana  (Nīcgales pagasts)</t>
  </si>
  <si>
    <t>APG-021</t>
  </si>
  <si>
    <t>Sabiedrības aktivitāte</t>
  </si>
  <si>
    <t>SAB-005</t>
  </si>
  <si>
    <t>SAB-007</t>
  </si>
  <si>
    <t>Maļinovas Svētā Prāvieša Elijas pareizticīgo draudzes skolas ēkas rekonstrukcija (Maļinovas pagasts)</t>
  </si>
  <si>
    <t>Maļinovas pagasta pārvalde sadarbībā ar vietējām biedrībām un draudzi</t>
  </si>
  <si>
    <r>
      <t xml:space="preserve">Finanšu resursi un avoti: </t>
    </r>
    <r>
      <rPr>
        <b/>
        <sz val="11"/>
        <rFont val="Calibri"/>
        <family val="2"/>
        <charset val="186"/>
      </rPr>
      <t>PB</t>
    </r>
    <r>
      <rPr>
        <sz val="11"/>
        <rFont val="Calibri"/>
        <family val="2"/>
        <charset val="186"/>
      </rPr>
      <t xml:space="preserve"> - pašvaldības budžets, </t>
    </r>
    <r>
      <rPr>
        <b/>
        <sz val="11"/>
        <rFont val="Calibri"/>
        <family val="2"/>
        <charset val="186"/>
      </rPr>
      <t>VB</t>
    </r>
    <r>
      <rPr>
        <sz val="11"/>
        <rFont val="Calibri"/>
        <family val="2"/>
        <charset val="186"/>
      </rPr>
      <t xml:space="preserve"> – valsts budžets, </t>
    </r>
    <r>
      <rPr>
        <b/>
        <sz val="11"/>
        <rFont val="Calibri"/>
        <family val="2"/>
        <charset val="186"/>
      </rPr>
      <t>ES</t>
    </r>
    <r>
      <rPr>
        <sz val="11"/>
        <rFont val="Calibri"/>
        <family val="2"/>
        <charset val="186"/>
      </rPr>
      <t xml:space="preserve"> – ES fondi, </t>
    </r>
    <r>
      <rPr>
        <b/>
        <sz val="11"/>
        <rFont val="Calibri"/>
        <family val="2"/>
        <charset val="186"/>
      </rPr>
      <t>PL</t>
    </r>
    <r>
      <rPr>
        <sz val="11"/>
        <rFont val="Calibri"/>
        <family val="2"/>
        <charset val="186"/>
      </rPr>
      <t xml:space="preserve"> – privātie līdzekļi, </t>
    </r>
    <r>
      <rPr>
        <b/>
        <sz val="11"/>
        <rFont val="Calibri"/>
        <family val="2"/>
        <charset val="186"/>
      </rPr>
      <t>CL</t>
    </r>
    <r>
      <rPr>
        <sz val="11"/>
        <rFont val="Calibri"/>
        <family val="2"/>
        <charset val="186"/>
      </rPr>
      <t xml:space="preserve"> – citi līdzekļi</t>
    </r>
  </si>
  <si>
    <t xml:space="preserve">Papildinātība ar citiem projektiem </t>
  </si>
  <si>
    <t>Finansējuma avots, EUR</t>
  </si>
  <si>
    <t>Atbildīgais par projekta īstenošanu</t>
  </si>
  <si>
    <t>PL</t>
  </si>
  <si>
    <t>CL</t>
  </si>
  <si>
    <t>PRV-002</t>
  </si>
  <si>
    <t>Sociālo pakalpojumu centra “Pīlādzis” ēkas energoefektivitātes paaugstināšana (Kalupe, Kalupes pagasts)</t>
  </si>
  <si>
    <t>Sadarbības partneri</t>
  </si>
  <si>
    <t xml:space="preserve">  VP3/RV3.1/U3.1.1;   VP2/RV2.8/U2.8.1    </t>
  </si>
  <si>
    <t>UZD-004</t>
  </si>
  <si>
    <t>Dienvidlatgales pašvaldību teritoriju pilsētvides revitalizācija ekonomiskās aktivitātes paaugstināšanai</t>
  </si>
  <si>
    <t>UZD-003, UZD-005, UZD-006</t>
  </si>
  <si>
    <t>UZD-005</t>
  </si>
  <si>
    <t>Dienvidlatgales pašvaldību degradēto teritoriju revitalizācija uzņēmējdarbības attīstībai</t>
  </si>
  <si>
    <t>UZD-003, UZD-004, UZD-006</t>
  </si>
  <si>
    <t>Krāslavas novada dome - vadošais partneris, Dagdas novada pašvaldība - sadarbības partneris.</t>
  </si>
  <si>
    <t>UZD-006</t>
  </si>
  <si>
    <t xml:space="preserve">Daugavpils lidostai pieguļošo ražošanas un darījumu teritorijas infrastruktūras attīstība </t>
  </si>
  <si>
    <t xml:space="preserve">  VP3/RV3.1/U3.1.1;   VP2/RV2.8/U2.8.1;     VP2/RV2.9/U2.9.2</t>
  </si>
  <si>
    <t>UZD-003, UZD-004, UZD-005</t>
  </si>
  <si>
    <t>825 000 (15%)</t>
  </si>
  <si>
    <t>4 675 000 (85%)</t>
  </si>
  <si>
    <t>Starptautiskās reģionālās lidostas „Daugavpils” teritorija sakārtota un pielāgota ražošanas un darījumu uzņēmējdarbības attīstībai.Radītās darbavietas - 46. Piesaistītās investīcijas uzņēmumu darbības paplašināšanai - 1 milj. EUR. Degradēto teritoriju platību samazinājums, kā rezultātā tika uzlabota publiskā infrastruktūra - 56 ha.</t>
  </si>
  <si>
    <t>Daugavpils pilsētas dome - vadošais partneris</t>
  </si>
  <si>
    <t>*sadarbības projekta indikatīvās summas daļa, kas attiecas uz Daugavpils novada pašvaldības administratīvo teritoriju</t>
  </si>
  <si>
    <t>Pielikums: Daugavpils novada degradēto teritoriju grafiskais attēlojums (1.-7.attēls)</t>
  </si>
  <si>
    <t>CIS-002</t>
  </si>
  <si>
    <t>REZERVES SARAKSTS</t>
  </si>
  <si>
    <t>Rezerves saraksts ir novada Attīstības programmas investīciju plāna sastāvdaļa. Tajā ir iekļautas projektu idejas, kurām šobrīd nav saredzams finansējums, un tās ir idejas, kuras nozaru pārstāvji un deputāti nav izvirzījuši kā prioritārās. Rezerves saraksts ir novada Attīstības programmas investīciju plāna sastāvdaļa. Tajā ir iekļautas projektu idejas, kurām šobrīd nav saredzams finansējums un tās ir idejas, kuras nozaru pārstāvji un deputāti nav izvirzījuši kā prioritārās. Ja ir piemeklēts atbilstošs finansējums, projekta ideju pārceļ uz investīciju plāna pamatsarakstu, saglabājot tās unikālu identifikatoru. Lai to veiktu, projekta ideju izvērtē deputāti un nozaru pārstāvji, salīdzinot tās aktualitāti ar citām projektu idejām, kuru īstenošanai var būt izmantots tas pats finansēšanas avots. Ja projekta ideja tiek atzīta par prioritāro vai vajadzīgo, tās pārcelšanu uz pamatsarakstu apstiprina ar Domes lēmumu kā investīciju plāna aktualizēšanas aktivitāti.</t>
  </si>
  <si>
    <t>IZG-026</t>
  </si>
  <si>
    <t>Uzlaboti audzēkņu dzīves apstākļi. Veikta jumta siltināšana, logu maiņa, sienu siltināšana</t>
  </si>
  <si>
    <t>SOC-010</t>
  </si>
  <si>
    <t>PRV-021</t>
  </si>
  <si>
    <t>PRV-025</t>
  </si>
  <si>
    <t xml:space="preserve">Maļinovas pagasta pārvalde </t>
  </si>
  <si>
    <t>PRV-026</t>
  </si>
  <si>
    <t>MAJ-015</t>
  </si>
  <si>
    <t>MAJ-017</t>
  </si>
  <si>
    <t>MAJ-028</t>
  </si>
  <si>
    <t>CIS-056</t>
  </si>
  <si>
    <t>Pašvaldības ceļa „Dzelzceļa pārbrauktuve -  Motivāni” pārbūve (3.92km) (Vaboles pagasts)</t>
  </si>
  <si>
    <t xml:space="preserve">Uzlabota ceļa kvalitāte (grants segums, 3.92 km). </t>
  </si>
  <si>
    <t>CIS-057</t>
  </si>
  <si>
    <t>Jaunu ielu izveidošana gar Višķu estrādi un Višķu stadionu (Višķu pagasts)</t>
  </si>
  <si>
    <t>Uzlabota transporta infrastruktūra un publiskā vide iedzīvotāju un tūristu vajadzībām</t>
  </si>
  <si>
    <t>CIS-033</t>
  </si>
  <si>
    <t>Pašvaldības ceļa Kaldēji-Kazjulišķi-Šemberga (0.000-2.900 km) atjaunošana (Demenes pagasts)</t>
  </si>
  <si>
    <t>Uzlabota ceļa kvalitāte (grants segums, 2.90 km)</t>
  </si>
  <si>
    <t>Pašvaldības ceļa Matulanišķi - Kozlovka (0.000-1.55 km) atjaunošana (Demenes pagasts)</t>
  </si>
  <si>
    <t>Uzlabota ceļa kvalitāte</t>
  </si>
  <si>
    <t>CIS-065</t>
  </si>
  <si>
    <t>Pašvaldības ceļa "Greiži-Vecie Stupelišķi" atjaunošana (3,46km) (Ambeļu pagasts)</t>
  </si>
  <si>
    <t>Ambelu pagasta pārvalde</t>
  </si>
  <si>
    <t>CIS-067</t>
  </si>
  <si>
    <t>CIS-070</t>
  </si>
  <si>
    <t>Uzlabota ceļa kvalitāte (6.880 km un 3.630 km)</t>
  </si>
  <si>
    <t>CIS-072</t>
  </si>
  <si>
    <t>CIS-075</t>
  </si>
  <si>
    <t xml:space="preserve">Pašvaldības ceļa posma "Kalkūnes ūd. dzirnavas –d/b Laucese" grants seguma atjaunošana (Laucesas pagasts)      </t>
  </si>
  <si>
    <t xml:space="preserve">Uzlabota ielas seguma kvalitāte </t>
  </si>
  <si>
    <t xml:space="preserve">Uzlabota ceļa kvalitāte </t>
  </si>
  <si>
    <t>CIS-082</t>
  </si>
  <si>
    <t>CIS-085</t>
  </si>
  <si>
    <t xml:space="preserve">Pašvaldības ceļa "Ziedoņi - Dzeņi" atjaunošana (7,86km) (Medumu pagasts)                                                                                                                                                                                                                                                                                                                                                                                                                                                                                                                                                                                                                                                                                                                                                                                                                                                                                                                                                                                                                                                                                                                                                                                                                                                                                                                                                                                                                              </t>
  </si>
  <si>
    <t>CIS-086</t>
  </si>
  <si>
    <t>Pašvaldības ceļa "Zastenki-Teivāni" atjaunošana ( 5,55km) (Naujenes pagasts)</t>
  </si>
  <si>
    <t>CIS-087</t>
  </si>
  <si>
    <t>Pašvaldības ceļa "Teivāni - Krauja" atjaunošana (1,16 km) (Naujenes pagasts)</t>
  </si>
  <si>
    <t>CIS-088</t>
  </si>
  <si>
    <t>Skrudalienas pagasts</t>
  </si>
  <si>
    <t>CIS-091</t>
  </si>
  <si>
    <t>CIS-092</t>
  </si>
  <si>
    <t>SIL-006</t>
  </si>
  <si>
    <t>UDN-008</t>
  </si>
  <si>
    <t>Ūdenssaimniecības attīstība Salienas ciemā (3.kārta) (Salienas pagasts)</t>
  </si>
  <si>
    <t>UZD-019</t>
  </si>
  <si>
    <t>TUR-005</t>
  </si>
  <si>
    <t>Mobilas skatuves iegāde</t>
  </si>
  <si>
    <t>DN pašvaldības aģentūra „TAKA”</t>
  </si>
  <si>
    <t>TUR-013</t>
  </si>
  <si>
    <t>TUR-014</t>
  </si>
  <si>
    <t>DN Kultūras pārvalde, Vaboles pagasta pārvalde</t>
  </si>
  <si>
    <t>KUL-018</t>
  </si>
  <si>
    <t xml:space="preserve">Ambeļu kultūras nama jumta remonts (Ambeļu pagasts) </t>
  </si>
  <si>
    <t xml:space="preserve">Veikts kultūras nama jumta remonts. Nodrošināta kultūrvides pieejamība pagasta iedzīvotājiem. </t>
  </si>
  <si>
    <t>KUL-027</t>
  </si>
  <si>
    <t>Nīcgales pagasta pārvalde sadarbībā ar vietējām biedrībām</t>
  </si>
  <si>
    <t>KUL-040</t>
  </si>
  <si>
    <t>Ventilācijas sistēmas ierīkošana Vaboles kultūras namā (Vaboles pagasts)</t>
  </si>
  <si>
    <t>KUL-044</t>
  </si>
  <si>
    <t>Jaunas telpas Višķu tehnikuma muzejam (Višķu pagasts)</t>
  </si>
  <si>
    <t>KUL-070</t>
  </si>
  <si>
    <t>Naujenes novadpētniecības muzeja ekspozīciju uzlabošana un paplašināšana (Naujenes pagasts)</t>
  </si>
  <si>
    <t>Ambeļu pagasta brīvā laika un sporta centra jumta remonts (Ambeļu pagasts)</t>
  </si>
  <si>
    <t>SPS-009</t>
  </si>
  <si>
    <t>Sporta laukuma izveide pie daudzdzīvokļu mājām Līksnas ciemā (Līksnas pagasts)</t>
  </si>
  <si>
    <t>SPS-014</t>
  </si>
  <si>
    <t>SPS-015</t>
  </si>
  <si>
    <t>Sporta laukuma izbūve Nīcgales ciemā (Nīcgales pagasts)</t>
  </si>
  <si>
    <t>Publiskā ārtelpa</t>
  </si>
  <si>
    <t>ART-020</t>
  </si>
  <si>
    <t>Atpūtas vietas ierīkošana Briģenes ezera krastā (Demenes pagasts)</t>
  </si>
  <si>
    <t>ART-021</t>
  </si>
  <si>
    <t>Kalupes parka teritorijas atjaunošana (Kalupes pagasts)</t>
  </si>
  <si>
    <t>ART-022</t>
  </si>
  <si>
    <t>Parka un atpūtas teritorijas iekārtošana Maļinovas ciemā (Maļinovas pagasts)</t>
  </si>
  <si>
    <t>ART-025</t>
  </si>
  <si>
    <t>Atpūtas vietas izveidošana Kalnišķu ezera krastā (Nīcgales pagasts)</t>
  </si>
  <si>
    <t>ART-026</t>
  </si>
  <si>
    <t xml:space="preserve">Atpūtas vietas izveide Poguļankas upes krastā (Salienas pagasts) </t>
  </si>
  <si>
    <t>ART-027</t>
  </si>
  <si>
    <t>Izbūvēta atpūtas infrastruktūra ezera krastā. Kultūrvēsturiskās vietas saglabāšana un popularizēšana. Pilnveidotas iedzīvotāju brīva laika pavadīšanas un tūrisma piedāvājuma iespējas</t>
  </si>
  <si>
    <t>ART-030</t>
  </si>
  <si>
    <t>Dīķa tīrīšana un teritorijas labiekārtošana Lasenbergas ciemā (Tabores pagasts)</t>
  </si>
  <si>
    <t>ART-031</t>
  </si>
  <si>
    <t>Jaunas atpūtas vietas izveidošana Višķu ezera krastā (Višķu pagasts)</t>
  </si>
  <si>
    <t>ART-033</t>
  </si>
  <si>
    <t>Višķu parka publiskās infrastruktūras atjaunošana un bioloģiskās daudzveidības saglabāšana (Višķu pagasts)</t>
  </si>
  <si>
    <t>Veikta parka inventarizāciju, sakopšanu, celiņu un atpūtas vietu izveidošanu. Pilnveidotas iedzīvotāju brīva laika pavadīšanas un tūrisma piedāvājuma iespējas</t>
  </si>
  <si>
    <t>CIT-009</t>
  </si>
  <si>
    <t>APG-001</t>
  </si>
  <si>
    <t>APG-002</t>
  </si>
  <si>
    <t>Demenes, Kumbuļu, Jāņuciema ielu apgaismojuma atjaunošana (Demenes pagasts)</t>
  </si>
  <si>
    <t>APG-003</t>
  </si>
  <si>
    <t>APG-005</t>
  </si>
  <si>
    <t>APG-009</t>
  </si>
  <si>
    <t>Jancišku ciema ielu apgaismojuma ierīkošana (Maļinovas pagasts)</t>
  </si>
  <si>
    <t>APG-010</t>
  </si>
  <si>
    <t>Ciršu ciema ielu apgaismojuma ierīkošana (Naujenes pagasts)</t>
  </si>
  <si>
    <t>APG-017</t>
  </si>
  <si>
    <t>Sventes ciema ielu apgaismojuma atjaunošana (Sventes pagasts)</t>
  </si>
  <si>
    <t>APG-019</t>
  </si>
  <si>
    <t>APG-023</t>
  </si>
  <si>
    <t>Pašvaldības ceļa "Stallis Svari" seguma uzlabošana  (Maļinovas pagasts)</t>
  </si>
  <si>
    <t xml:space="preserve">KUL-054 </t>
  </si>
  <si>
    <t>Daudzdzīvokļu mājas Mājas "Catlakši" jumta seguma nomaiņa un siltināšana  (Višķu pagasts)</t>
  </si>
  <si>
    <t>Paaugstinātā servisa sociālās aprūpes pakalpojumu sniegšanas centra izveidošana pensijas vecuma personām un personām ar īpašām vajadzībām (Līksnas pagasts)</t>
  </si>
  <si>
    <t>Ūdenssaimniecības attīstība Kalnu un Driksnišķu ciemos (Sventes pagasts)</t>
  </si>
  <si>
    <t>PB, PL, CL</t>
  </si>
  <si>
    <t>IZG-042</t>
  </si>
  <si>
    <t>IZG-043</t>
  </si>
  <si>
    <t>KUL-073</t>
  </si>
  <si>
    <t>CIT-014</t>
  </si>
  <si>
    <t xml:space="preserve">IZG-036 </t>
  </si>
  <si>
    <t xml:space="preserve">PRV-041 </t>
  </si>
  <si>
    <t>MAJ-031</t>
  </si>
  <si>
    <t>MAJ-032</t>
  </si>
  <si>
    <t xml:space="preserve">MAJ-013 </t>
  </si>
  <si>
    <t>CIS-097</t>
  </si>
  <si>
    <t>CIS-098</t>
  </si>
  <si>
    <t>CIS-099</t>
  </si>
  <si>
    <t>UDN-025</t>
  </si>
  <si>
    <t>UDN-026</t>
  </si>
  <si>
    <t>UDN-027</t>
  </si>
  <si>
    <t>KUL-074</t>
  </si>
  <si>
    <t>KUL-076</t>
  </si>
  <si>
    <t>KUL-083</t>
  </si>
  <si>
    <t xml:space="preserve">KUL-051 </t>
  </si>
  <si>
    <t>ART-055</t>
  </si>
  <si>
    <t>ART-059</t>
  </si>
  <si>
    <t>PRV-057</t>
  </si>
  <si>
    <t>MAJ-035</t>
  </si>
  <si>
    <t>MAJ-036</t>
  </si>
  <si>
    <t>CIS-100</t>
  </si>
  <si>
    <t>CIS-102</t>
  </si>
  <si>
    <t>CIS-103</t>
  </si>
  <si>
    <t>CIS-104</t>
  </si>
  <si>
    <t>CIS-106</t>
  </si>
  <si>
    <t>TUR-016</t>
  </si>
  <si>
    <t>SPS-027</t>
  </si>
  <si>
    <t>SPS-028</t>
  </si>
  <si>
    <t>ART-060</t>
  </si>
  <si>
    <t>ART-061</t>
  </si>
  <si>
    <t>APG-024</t>
  </si>
  <si>
    <r>
      <t xml:space="preserve">Finanšu resursi un avoti: </t>
    </r>
    <r>
      <rPr>
        <b/>
        <sz val="11"/>
        <rFont val="Calibri"/>
        <family val="2"/>
        <charset val="204"/>
      </rPr>
      <t>PB</t>
    </r>
    <r>
      <rPr>
        <sz val="11"/>
        <rFont val="Calibri"/>
        <family val="2"/>
        <charset val="204"/>
        <scheme val="minor"/>
      </rPr>
      <t xml:space="preserve"> - pašvaldības budžets, </t>
    </r>
    <r>
      <rPr>
        <b/>
        <sz val="11"/>
        <rFont val="Calibri"/>
        <family val="2"/>
        <charset val="204"/>
      </rPr>
      <t>VB</t>
    </r>
    <r>
      <rPr>
        <sz val="11"/>
        <rFont val="Calibri"/>
        <family val="2"/>
        <charset val="204"/>
        <scheme val="minor"/>
      </rPr>
      <t xml:space="preserve"> – valsts budžets, </t>
    </r>
    <r>
      <rPr>
        <b/>
        <sz val="11"/>
        <rFont val="Calibri"/>
        <family val="2"/>
        <charset val="204"/>
      </rPr>
      <t>ES</t>
    </r>
    <r>
      <rPr>
        <sz val="11"/>
        <rFont val="Calibri"/>
        <family val="2"/>
        <charset val="204"/>
        <scheme val="minor"/>
      </rPr>
      <t xml:space="preserve"> – ES fondi, </t>
    </r>
    <r>
      <rPr>
        <b/>
        <sz val="11"/>
        <rFont val="Calibri"/>
        <family val="2"/>
        <charset val="204"/>
      </rPr>
      <t>PL</t>
    </r>
    <r>
      <rPr>
        <sz val="11"/>
        <rFont val="Calibri"/>
        <family val="2"/>
        <charset val="204"/>
        <scheme val="minor"/>
      </rPr>
      <t xml:space="preserve"> – privātie līdzekļi, </t>
    </r>
    <r>
      <rPr>
        <b/>
        <sz val="11"/>
        <rFont val="Calibri"/>
        <family val="2"/>
        <charset val="204"/>
      </rPr>
      <t>CL</t>
    </r>
    <r>
      <rPr>
        <sz val="11"/>
        <rFont val="Calibri"/>
        <family val="2"/>
        <charset val="204"/>
        <scheme val="minor"/>
      </rPr>
      <t xml:space="preserve"> – citi līdzekļi</t>
    </r>
  </si>
  <si>
    <t>VB</t>
  </si>
  <si>
    <t>Lauksaimnieciskās pārstrādes un ražošanas zonu publiskās infrastruktūras izveide Daugavpils novada pašvaldības teritorijā, degradēto rūpniecisko teritoriju revitalizācija. Radītās darbavietas - 21.Piesaistītas investīcijas jaunu ražošanas formu attīstīšanai - 948674 EUR apmērā. Degradēto teritoriju platību samazinājums, kā rezultātā tika uzlabota publiskā infrastruktūra - apt. 1,02 ha.</t>
  </si>
  <si>
    <r>
      <rPr>
        <b/>
        <sz val="11"/>
        <rFont val="Calibri"/>
        <family val="2"/>
        <charset val="204"/>
      </rPr>
      <t>2.pielikums</t>
    </r>
    <r>
      <rPr>
        <sz val="11"/>
        <rFont val="Calibri"/>
        <family val="2"/>
        <charset val="204"/>
        <scheme val="minor"/>
      </rPr>
      <t>: Darbības programmas "Izaugsme un nodarbinātība" prioritārā virziena "Vides aizsardzība un resursu izmantošanas efektivitāte" 5.6.2. specifiskā atbalsta mērķa "Teritoriju revitalizācija, reģenerējot degradētās teritorijas atbilstoši pašvaldību integrētajām attīstības programmām". Latgales programmas ietvaros īstenojamās projektu idejas. (</t>
    </r>
    <r>
      <rPr>
        <b/>
        <sz val="11"/>
        <rFont val="Calibri"/>
        <family val="2"/>
        <charset val="204"/>
      </rPr>
      <t>5.6.2.SAM</t>
    </r>
    <r>
      <rPr>
        <sz val="11"/>
        <rFont val="Calibri"/>
        <family val="2"/>
        <charset val="204"/>
        <scheme val="minor"/>
      </rPr>
      <t>)</t>
    </r>
  </si>
  <si>
    <t>ART-062</t>
  </si>
  <si>
    <t>Daudzdzīvokļu mājas Ilgas iela 28, Medumi, jumta seguma nomaiņa (Medumu pagasts)</t>
  </si>
  <si>
    <t>Randenes ciema Dārzu ielas seguma atjaunošana (Kalkūnes pagasts)</t>
  </si>
  <si>
    <t>Pašvaldības ceļu "Piefermas-Ezeriņi", "Randene-Kuliši", "Kuptiški-Birķineļi" (6.880 km) atjaunošana (Kalkūnes pagasts)</t>
  </si>
  <si>
    <t xml:space="preserve">Silenes ciema Mazās ielas ( 0.0 – 0.223 km) seguma atjaunošana (Skrudalienas pagasts)
</t>
  </si>
  <si>
    <t>Stāvlaukuma ierīkošana pie Červonkas pils (Vecsalienas pagasts)</t>
  </si>
  <si>
    <t>Tradicionālo amatu prasmju meistardarbnīcu organizēšana prasmju pārmantošanai un saglabāšanai</t>
  </si>
  <si>
    <t>Naktsmītņu izveide Višķu estrādes un stadiona klientu vajadzībām (Višķu pagasts)</t>
  </si>
  <si>
    <t>Kalupes sporta laukuma atjaunošana (Kalupes pagasts)</t>
  </si>
  <si>
    <t xml:space="preserve">Dzirnavu dīķa apkārtnes labiekārtošana (Salienas pagasts) </t>
  </si>
  <si>
    <t>Pagasta publisko pasākumu laukuma un dzirnavu dīķa labiekārtošana (Dubnas pagasts)</t>
  </si>
  <si>
    <t>Ambeļu ciema ielu apgaismojuma atjaunošana (Ambeļu pagasts )</t>
  </si>
  <si>
    <t>Kalupes ciema ielu apgaismojuma ierīkošana (Kalupes pagasts)</t>
  </si>
  <si>
    <t>KUL-086</t>
  </si>
  <si>
    <t>DND IT nodaļa</t>
  </si>
  <si>
    <t>DND Attīstības pārvalde</t>
  </si>
  <si>
    <t xml:space="preserve">Līksnas pagasta pārvalde </t>
  </si>
  <si>
    <t xml:space="preserve">Kalupes pagasta pārvalde </t>
  </si>
  <si>
    <t>DN Kultūras pārvalde, Naujenes pagasta pārvalde</t>
  </si>
  <si>
    <t xml:space="preserve">Salienas pagasta pārvalde </t>
  </si>
  <si>
    <t xml:space="preserve">Laucesas pagasta pārvalde </t>
  </si>
  <si>
    <t xml:space="preserve">Sventes pagasta pārvalde, Daugavpils novada sporta skola </t>
  </si>
  <si>
    <t>DND Dabas resursu nodaļa</t>
  </si>
  <si>
    <t xml:space="preserve">DND Komunālās saimniecības nodaļa, Attīstības pārvalde </t>
  </si>
  <si>
    <t xml:space="preserve">Ambeļu pagasata pārvalde </t>
  </si>
  <si>
    <t xml:space="preserve">Skrudalienas pagasta pārvalde </t>
  </si>
  <si>
    <t xml:space="preserve">Medumu pagasta pārvalde </t>
  </si>
  <si>
    <t xml:space="preserve">Ambeļu pagasta pārvalde </t>
  </si>
  <si>
    <t>Lāču pamatskolas sporta laukuma atjaunošana (Naujenes pagasts)</t>
  </si>
  <si>
    <t xml:space="preserve">Naujenes pagasta pārvalde, Naujenes pamatskola </t>
  </si>
  <si>
    <t xml:space="preserve">Tabores pagasta pārvalde </t>
  </si>
  <si>
    <t>MAJ-037</t>
  </si>
  <si>
    <t>MAJ-038</t>
  </si>
  <si>
    <t>UDN-030</t>
  </si>
  <si>
    <t>KUL-075</t>
  </si>
  <si>
    <t>Modernizēta skolu IKT bāze izglītības procesa pilnveidošanai un skolu konkurēntspējas paaugstināšanai</t>
  </si>
  <si>
    <t xml:space="preserve">Ambulances ēkas (Ezeru iela 13, Kalupe) pārbūve un pielāgošana multifunkcionālā centra „Varavīksne” vajadzībām: veselības aprūpe, sociālā aprūpe, kultūras pasākumi, sporta aktivitātes, jaunatnes centrs, neformālā izglītība,  u.c..
</t>
  </si>
  <si>
    <t>Uzlabota transporta infrastruktūras kvalitāte. Tilta avārijas stāvokļa novēršana</t>
  </si>
  <si>
    <t>Uzlabota ielas seguma kvalitāte. Ielas apgaismojuma ierīkošana</t>
  </si>
  <si>
    <t>Uzlabota ceļa kvalitāte un satiksmes drošiba</t>
  </si>
  <si>
    <t xml:space="preserve">Katlumājas un siltumtīklu pārbūve, siltummezglu uzstādīšana ciema centralizētās siltumapgādes sistēmas efektivitātes paaugstināšanai 
</t>
  </si>
  <si>
    <t xml:space="preserve">Siltumtīklu nomaiņa ciema centralizētās siltumapgādes sistēmas efektivitātes paaugstināšanai </t>
  </si>
  <si>
    <t>Ciema centralizētās notekūdeņu attīrīšanas sistēmas ēkas remonts, sūkņa, pieslēgumu, pievadu atjaunošana. Nodrošināta notekūdeņu kvalitatīva attīrīšana, vides aizsardzības prasību ievērošana</t>
  </si>
  <si>
    <t>Ciema centralizētā kanalizācijas tīkla nomaiņa. Asfalta seguma atjaunošana. Nodrošināta kvalitatīva notekūdeņu novadīšana, vides aizsardzības prasību ievērošana.</t>
  </si>
  <si>
    <t>Ciema centralizētās notekūdeņu attīrīšanas iekārtu pārbūve. Uzlabota attīrīšanas iekārtu darbības efektivitāte. Nodrošināta vides aizsardzības prasību ievērošana.</t>
  </si>
  <si>
    <t>Ciema centralizētās ūdensapgādes sistēmas tīklu pārbūve. Uzlabota ūdensapgādes pakalpojumu kvalitāte.</t>
  </si>
  <si>
    <t xml:space="preserve">Jauna tūrisma produkta izveide dabas parka "Daugavas loki" teritorijā (Slutišķu un Markovas ciemos). Novada dabas un kultūrmantojuma saglabāšana un popularizēšana. </t>
  </si>
  <si>
    <t>Veikta ēkas siltināšana. Paaugstināta ēkas energoefektivitāte.</t>
  </si>
  <si>
    <t>Ēkas konstruktīvo elementu uzlabošana, fasādes vienkāršota atjaunošana. Uzlabota tehniskā un estētiskā vide jauniešu un sporta aktivitāšu norises ēkā.</t>
  </si>
  <si>
    <t>Novada bibliotēku grāmatu fonda palielināšana atbilstoši Kultūras ministrijas bibliotēku akreditācijas komisijas ieteikumiem</t>
  </si>
  <si>
    <t>Māksliniecisko spēju attīstības pasākumi cilvēkiem ar īpašām vajadzībām. Dalība Starptautiskajā adaptētās modes foruma “Mode H” aktivitātēs.</t>
  </si>
  <si>
    <t xml:space="preserve">Ēku konservācijas darbi. Kultūrmantojuma objekta saglabāšana. Ēku sagatavošana daudzfunkcionālai izmantošanai - kultūras pasākumiem, muzeja ekspozīcijai, bibliotēkas u.c. vajadzībām. </t>
  </si>
  <si>
    <t>Izveidota mūsdienīga, bibliotekas pakalpojumu sniegšanas prasībām atbilstoša ēka.</t>
  </si>
  <si>
    <t>Iegādāts aprīkojums kultūras nama piedāvājuma dažādošanai un pilnveidošanai: akustiskās iekārtu, sintezātora, mikrofonu, sporta inventāra iegāde un uzstādīšana. Veikti teritorijas labiekārtošanas darbi. Paaugstināta sniegto pakalpojumu kvalitāte.</t>
  </si>
  <si>
    <t xml:space="preserve">Tabores sabiedriskā centra ēkas remonts, t.sk. ieejas durvju ierīkošana apkures telpā. Pandusa izveidošana. Uzlabota kultūras pasākumu vides kvalitāte.  </t>
  </si>
  <si>
    <t xml:space="preserve">Izveidota drošības un izglītības procesa standartiem atbildoša infrastruktūra viduskolas un novada Sporta skolas macību procesa realizācijai, kā arī ārtelpa pagasta iedzīvotāju aktīvai atpūtai: teritorijas labiekārtošana, sporta laukumu un bērnu rotaļu laukuma pārbūve. Likvidēta degradēta teritorija.   </t>
  </si>
  <si>
    <t xml:space="preserve">Nodrošināti nosacījumi Randenes skolas macību procesa realizācijai un novada Sporta skolas filiāles darbībai, kā arī pagasta iedzīvotāju pieprasījums pēc aktīvas atpūtas iespējām: izbūvēta sporta zāle.     </t>
  </si>
  <si>
    <t>Iegādāta ēkas, lai uzlabotu kvalitatīvus sporta pakalpojumu pieejamību pagasta iedzīvotājiem. Nodrošināta iespēja efektīvāk izmantot esošo sporta infrastruktūru, attīstīt to atbilstoši esošajam pieprasījumam. Ēkas remonts: logu nomaiņa, ugunsdzēsības signalizācijas ierīkošana, u.c.</t>
  </si>
  <si>
    <t>Skolas stadiona skrējceļi pārbūvēti atbilstoši aktuāliem drošības standartiem. Uzlabota mācību vides un iedzīvotāju atpūtas iespēju</t>
  </si>
  <si>
    <t>Kapličas atjaunošana: jumta, durvju, grīdas, griestu remonts. Saglabāts kultūrvēsturisks mantojums. Uzlabota kapličas funkcionalitāte</t>
  </si>
  <si>
    <t xml:space="preserve">Iežogota Sv.Jāņa pareizticīgo kapsētas (Tartaku pareizticīgo kapi) teritorija. Sakārtota vēsturiskā mantojuma teritorija, nodrošinātā vides aizsardzība. </t>
  </si>
  <si>
    <t xml:space="preserve">Vides bīstama objekta- piesārņotās vietas likvidācija. Sanācijas veikšana. </t>
  </si>
  <si>
    <t xml:space="preserve">Veikti invazīvās sugas apkarošanas darbi un apdraudēto novada platību kartēšana teritorijās ar lielāku riska pakāpi </t>
  </si>
  <si>
    <t xml:space="preserve">Kalkūnes ciema objekta "Bijušā mazuta pārsūknēšanas stacija" (Ķieģeļu iela 13) izpēte un sanācija. Degradētās un piesārņotās teritorijas sakārtošanas. Vides riska novēršana. </t>
  </si>
  <si>
    <t xml:space="preserve">Nodrošināts ciema ielu apgaismojums iedzīvotāju dzīves vides uzlabošanai. </t>
  </si>
  <si>
    <t xml:space="preserve">Sociālās aprūpes pakalpojumu sniegšanas centra izveidošana pensijas vecuma personām un personām ar īpašām vajadzībām uz bijušās Līksnas pamatskolas bāzes. Ēkas un teritorijas pielāgošanas darbi. Aprīkojuma iegāde. Specializētā transporta iegāde. </t>
  </si>
  <si>
    <t>Ģimenes asistentu apmācība, iesaistot apt. 120 novada ģimenes.</t>
  </si>
  <si>
    <t xml:space="preserve">Pagasta pārvaldes malkas šķūņa remonts: jumta un sienu apšuvuma nomaiņa, pamatu pacelšana. Pagasta pārvaldes funkciju veikšanas uzlabošana. </t>
  </si>
  <si>
    <t xml:space="preserve">Nodrošināta dzīvojamā fonda paplašināšana. Publiskām vajadzībām neizmantoto telpu pārbūve dzīvokļu izveidošanai. Telpu un ēkas jumta remonts, logu nomaiņa. </t>
  </si>
  <si>
    <t>Uzlabota ielas seguma kvalitāte</t>
  </si>
  <si>
    <t xml:space="preserve">Nacionālo tērpu iegāde kultūras nama kolektīviem. Veicināta tautas tradīciju un daudzveidīgas kultūras vides saglabāšana. </t>
  </si>
  <si>
    <t>Telpu pielāgošana Medumu skolas muzeja vajadzībām. Nodrošināta kultūrvēsturisko materiālu atbilstoša uzglabāsana un materiālu mūsdienīgā eksponēšana. Uzlabota kultūrvēsturiskā mantojuma pieejamība.</t>
  </si>
  <si>
    <t>Veikta sporta laukuma pārbūve. Uzlaboti skriešanas celini, atjaunots laukuma segums, ierīkoti dažādu sporta veidu sektori un laukumi. Pilnveidota pagasta sporta infrastruktūra</t>
  </si>
  <si>
    <t xml:space="preserve">Izveidota publiskā atpūtas vieta pie dīķa (soliņi, atkritumu tvertnes, apstādījumi). Nodrošināta publiskās atpūtas infrastruktūras pieejamība iedzīvotājiem. </t>
  </si>
  <si>
    <t>Randenes pamatskolas telpu remonts un teritorijas labiekārtošana (Kalkūnes pagasts)</t>
  </si>
  <si>
    <t xml:space="preserve">Zemgales vidusskolas sporta infrastruktūras atjaunošana mācību vides nodrošināšanai (Demenes pagasts) </t>
  </si>
  <si>
    <t>Špoģu vidusskolas teritorijas labiekārtošana (Višķu pagasts)</t>
  </si>
  <si>
    <t>Naujenes Sociālo pakalpojumu un sociālās palīdzības centra ēkas remonts (Naujenes pagasts)</t>
  </si>
  <si>
    <t xml:space="preserve">Kalupes pagasta ambulances ēkas pielāgošana multifunkcionālā centra „Varavīksne” vajadzībām
(Kalupes pagasts) 
</t>
  </si>
  <si>
    <t>IKT bāzes modernizācija pašvaldības darba procesa nodrošināšanai</t>
  </si>
  <si>
    <t>Pašvaldības aģentūras "Višķi"  materiāltehniskās bāzes atjaunošana (Višķu pagasts)</t>
  </si>
  <si>
    <t>Daudzfunkcionālā centra “Skrudaliena” vides uzlabošana un pakalpojumu klāsta pilnveidošana  (Skrudalienas pagasts)</t>
  </si>
  <si>
    <t xml:space="preserve">Pašvaldības neizīrēto dzīvokļu atjaunošana </t>
  </si>
  <si>
    <t xml:space="preserve">Dzīvojamo māju energoefektivitātes paaugstināšana </t>
  </si>
  <si>
    <t>Avārijs stāvoklī esošās nepabeigtās daudzīvokļu dzīvojamās mājas Vienības iela 1A, Lociki, demontāža (Naujenes pagasts)</t>
  </si>
  <si>
    <t xml:space="preserve">Pašvaldības ceļa Ambeļi – Jaunaiskrūgs 0.00 – 5.51 km atjaunošana (Ambeļu pagasts) </t>
  </si>
  <si>
    <t>Pašvaldības ceļa „A13 šoseja –Lāčplēši” pārbūve (2.73km) (Medumu pagasts)</t>
  </si>
  <si>
    <t>Pašvaldības ceļa Sargelišķi -Slutišķi-Markova pārbūve (1.80 km) (Naujenes pagasts)</t>
  </si>
  <si>
    <t>Pašvaldības ceļa "Vecračina - Krāslavas šoseja" pārbūve 2.50 km (Naujenes pagasts)</t>
  </si>
  <si>
    <t xml:space="preserve">Pašvaldības ceļa „Antāni - Vīgantu c.”  atjaunošana (3.64 km) (Višķu pagasts)
</t>
  </si>
  <si>
    <t>Tilta rekonstrukcija Salienas ciema Centrāles ielā (Salienas pagasts)</t>
  </si>
  <si>
    <t>Pasvaldības ceļa "Vijolītes - Sventes ezerkrasti" atjaunošana (2.28km)(Sventes pagasts)</t>
  </si>
  <si>
    <t>Sventes ciema Alejas ielas posma melnā seguma atjaunošana (Sventes pagasts)</t>
  </si>
  <si>
    <t>Ceļu atvairbarjeru ierīkošana pašvaldības ceļā "Naktiņi-Viesture","c.Laucesa-Lisičķi" (Laucesas pagasts)</t>
  </si>
  <si>
    <t>Vaboles ciema centralizētās siltumapgādes sistēmas pārbūve (Vaboles pagasts)</t>
  </si>
  <si>
    <t>Sventes ciema siltumtīklu nomaiņa (Sventes pagasts)</t>
  </si>
  <si>
    <t>Demenes ciema siltumtrases nomaiņa (Demenes pagasts)</t>
  </si>
  <si>
    <t>Biķernieku pagasta ciema kanalizācijas tīkla pārbūve (Biķernieku pagasts)</t>
  </si>
  <si>
    <t>Laucesas ciema centralizētās sistēmas ūdensvada pārbūve (Laucesas pagasts)</t>
  </si>
  <si>
    <t>Līksnas ciema notekūdeņu attīrīšanas iekārtu modernizācija (Līksnas pagasts)</t>
  </si>
  <si>
    <t>Informācijas stendu un norāžu uzstādīšana Līksnas pagasta teritorijā pie kultūrvēsturiskajiem objektiem (Līksnas pagasts)</t>
  </si>
  <si>
    <t>Grāmatu iegāde Daugavpils novada pagastu bibliotēkām</t>
  </si>
  <si>
    <t>Naujenes kultūras centra ēkas rekonstrukcija (Naujenes pagasts)</t>
  </si>
  <si>
    <t>Lauku radošo teritoriju attīstīšana, sekmējot reģionālās identitātes kultūras produktu kapacitāti un starptautisko apmaiņu</t>
  </si>
  <si>
    <t>Kalupes pagasta saieta nama izveidošana (Kalupes pagasts)</t>
  </si>
  <si>
    <t xml:space="preserve">Lauku bibliotēkas kā vietējo kopienu informatīvā atbalsta centri </t>
  </si>
  <si>
    <t>Demenes Kultūras nama/Saieta nama remontdarbi (Demenes pagasts)</t>
  </si>
  <si>
    <t xml:space="preserve">Līksnas mācītājmuižas dzīvojamās ēkas un saimniecības ēku kompleksa konservācija (Līksnas pagasts) </t>
  </si>
  <si>
    <t>Naujenes tautas bibliotēkas vides drošības uzlabošana un materiāltehniskās bāzes modernizācija (Naujenes pagasts)</t>
  </si>
  <si>
    <t>Salienas pagasta kultūras nama vides atjaunošana (Salienas pagasts)</t>
  </si>
  <si>
    <t>Naujenes kultūras centra aprīkojuma nomaiņa pakalpojumu kvalitātes uzlabošanai (Naujenes pagasts)</t>
  </si>
  <si>
    <t>Atbalsta programma kultūras pieminekļu īpašniekiem</t>
  </si>
  <si>
    <t>Tabores sabiedriskā centra ēkas remonts (Tabore pagasts)</t>
  </si>
  <si>
    <t xml:space="preserve">Ambeļu latgalisko tradīciju un prasmju mājas remonts un teritorijas labiekārtošana (Ambeļu pagasts) </t>
  </si>
  <si>
    <t>Sventes vidusskolas teritorijas labiekārtošana, sporta laukumu un bērnu rotaļu laukuma pārbūve  (Sventes pagasts)</t>
  </si>
  <si>
    <t>Sporta zāles celtniecība Randenes ciemā Randenes pamatskolas un Daugavpils novada Sporta skolas sporta nodarbību norises nodrošināšanai (Kalkūnes pagasts)</t>
  </si>
  <si>
    <t>Biķernieku pamatskolas sporta infrastruktūras atjaunošana mācību vides nodrošināšanai  (Biķernieku pagasts)</t>
  </si>
  <si>
    <t>Sporta zāles “Ceļinieks” ēkas iegāde un remonts (Naujenes pagasts)</t>
  </si>
  <si>
    <t>Medumu pamatskolas stadiona skrējceļu rekonstrukcija (Medumu pagasts)</t>
  </si>
  <si>
    <t>Līksnas muižas parka teritorijas labiekārtošanas pasākumi (Līksnas pagasts)</t>
  </si>
  <si>
    <t>Silenes ciema ģimeņu atpūtas zonas “Ūdensrozes” izveidošana socializēšanās ārtelpas pieejamības nodrošināšanai (Skrudalienas pagasts)</t>
  </si>
  <si>
    <t>Juzefovas parka teritorijas labiekārtošana (Naujenes pagasts)</t>
  </si>
  <si>
    <t xml:space="preserve">Aizsargājamo ainavu kopšanas pasākumu realizācija īpaši aizsargājamajās dabas teritorijās "Augšzeme" un "Daugavas loki" </t>
  </si>
  <si>
    <t>Vaboles muižas parka atjaunošanas darbi (Vaboles pagasts)</t>
  </si>
  <si>
    <t xml:space="preserve">Baltaču kapsētas kapličas būvniecība (Kalupes pagasts) </t>
  </si>
  <si>
    <t>Patmaļu kapličas atjaunošana (Līksnas pagasts)</t>
  </si>
  <si>
    <t>Sv.Jāņa pareizticīgo kapsētas teritorijas iežogošana (Salienas pagasts)</t>
  </si>
  <si>
    <t>Sanācijas veikšana objektam "Mazuta glabātava" Višķu tehnikumā (Višķu pagasts)</t>
  </si>
  <si>
    <t>Invazīvās sugas Heracleum sosnowskyi apkarošana novada teritorijā</t>
  </si>
  <si>
    <t>Objekta "Bijušā mazuta pārsūknēšanas stacija" atbrīvošana no naftas produktu atkritumiem (Kalkūnes pagasts)</t>
  </si>
  <si>
    <t>Ielu apgaismojuma infrastruktūras atjaunošanas pabeigšana Kalkūnes ciemā un apgaismojuma infrastruktūras atjaunošanas darbi Randenes ciemā (Kalkūnes pagasts)</t>
  </si>
  <si>
    <t>Līksnas ciema ielu apgaismojuma atjaunošana (Līksnas pagasts)</t>
  </si>
  <si>
    <t>Medumu ciema ielu apgaismojuma izbūve  (Medumu pagasts)</t>
  </si>
  <si>
    <t>Kraujas ciema ielu apgaismojuma atjaunošana (Naujenes pagasts)</t>
  </si>
  <si>
    <t>2020.-2021.</t>
  </si>
  <si>
    <t>Pašvaldības ceļa "Behova - Paškeliški" (0.00 - 6,36) atjaunošana (Demenes pagasts)</t>
  </si>
  <si>
    <t>Avārijas stāvoklī esošās nepabeigtās daudzīvokļu dzīvojamās mājas Kalkūnes iela 22, Kalkūni, demontāža (Kalkūnes pagasts)</t>
  </si>
  <si>
    <t xml:space="preserve">Veikta sporta laukuma atjaunošana. Pilnveidota pagasta sporta infrastruktūra gan pamatskolas, gan pagasta iedzīvotāju vajadzībām. Uzlabotas bērnu brīvā laika pavadīšanas iespējas
</t>
  </si>
  <si>
    <t>2019.-2021.</t>
  </si>
  <si>
    <t>Kapličas būvniecība konfesijas vajadzībām. Paplašināts publisko pakalpojumu klāsts iedzīvotājiem.</t>
  </si>
  <si>
    <t>PB, VP</t>
  </si>
  <si>
    <t>Naujenes pagasta parvalde</t>
  </si>
  <si>
    <t>PB,ES,CL</t>
  </si>
  <si>
    <t>Salienas pagasta pārvalde, Salienas vidusskola</t>
  </si>
  <si>
    <t>Silenes ciema Dīķu ielas( 0.00- 0,171 km)asfalta seguma un stāvlaukuma atjaunošana, ceļa Skrudaliena -Vārpene Nr.86-12 ( 0,00- 4,20 km) pārbūve (Skrudalienas pagasts)</t>
  </si>
  <si>
    <t>Daudzdzīvokļu mājas "Dzelzceļu māja 192.km" ,Bubdišķi, jumta seguma nomaiņa (Sventes pagasts)</t>
  </si>
  <si>
    <t>Sventes  pagasta pārvalde</t>
  </si>
  <si>
    <t>Sventes ciema Daugavpils ielas posma melnā seguma atjaunošana (Sventes pagasts)</t>
  </si>
  <si>
    <t xml:space="preserve">Sventes ciema notekūdeņu attīrīšanas iekārtu atjaunošana (Sventes pagasts)
</t>
  </si>
  <si>
    <t xml:space="preserve">Pašvaldības ceļa „Akoti-Sējēji” atjaunošana (1.58 km) (Sventes pagasts)
</t>
  </si>
  <si>
    <t>Uzlabota ceļa kvalitāte (grants segums, 1.58 km)</t>
  </si>
  <si>
    <t>Sventes ciema Zemnieku ielas posma melnā seguma atjaunošana (Sventes pagasts)</t>
  </si>
  <si>
    <t>Sventes ciema Alejas atpūtas laukuma  pārbūve (Sventes pagasts)</t>
  </si>
  <si>
    <t>Veikta ēkas fasādes atjaunošana, nodrošināta bibliotēkas un muzeja krājuma saglabāšana, uzlabota kultūras mantojuma vides kvalitāte</t>
  </si>
  <si>
    <t>Jaunu vides objektu uzstādīšana novadā</t>
  </si>
  <si>
    <t>Izveidoti jauni vides objekti, kas veicina novada atpazīstamību, kultūrvērtību popularizēšanu.</t>
  </si>
  <si>
    <t>DND Dabas resursu nodaļa, Līksnas pagasta pārvalde</t>
  </si>
  <si>
    <t>100 000</t>
  </si>
  <si>
    <t>DND Dabas resursu nodaļa, pagastu pārvaldes</t>
  </si>
  <si>
    <t>Salienas vidusskolass sporta infrastruktūras atjaunošana mācību vides nodrošināšanai  (Salienas pagasts)</t>
  </si>
  <si>
    <t xml:space="preserve">Medumu speciālā pamatskola </t>
  </si>
  <si>
    <t>2016.-2021.</t>
  </si>
  <si>
    <t>2018.-2021.</t>
  </si>
  <si>
    <t>Demenes pagasta pārvalde, Kalupes pagasta pārvalde, Naujenes pagasta pārvalde, Salienas pagasta pārvalde, Sventes pagasta pārvalde, Višķu pagasta pārvalde</t>
  </si>
  <si>
    <t>Mūsdienu izglītības īpatnības pirmskolā, sākumskolā un pamatskolā (Erasmus+ ) (Višķu pagasts)</t>
  </si>
  <si>
    <t xml:space="preserve">Pašvaldības aģentūra "Višķi" </t>
  </si>
  <si>
    <t>Pašvaldības ceļa "Ambeļi-Graizi" atjaunošana (Ambeļu pagasts)</t>
  </si>
  <si>
    <t>Uzlabota ceļa kvalitāte (grants segums, 2.50 km)</t>
  </si>
  <si>
    <t>Uzlabota ceļa kvalitāte (grants segums, 1.16 km)</t>
  </si>
  <si>
    <t xml:space="preserve">Uzlabota ceļa kvalitāte  (grants segums, 3.88 km) </t>
  </si>
  <si>
    <t>Uzlabota ceļa kvalitāte (grants segums, 1.20 km)</t>
  </si>
  <si>
    <t xml:space="preserve">Uzlabota ceļa kvalitāte (grants segums, 1.2 km). </t>
  </si>
  <si>
    <t>Uzlabota ielas seguma kvalitāte (2887 kv.m.)</t>
  </si>
  <si>
    <t>Pilnveidots un atjaunināts materiāltehniskais nodrošinājums, t.sk.datortehnikas atjaunošana, servera disku nomaiņa, operētājsistēmas un pamatbalsta atjaunošana. 21 Daugavpils novada lauku bibliotēku darbinieku zināšanu un profesionālās kapacitātes paaugstināšana. Uzlabota bibliotēku pakalpojumu sniegšanas kvalitāte vietējo kopienu iedzīvotājiem.</t>
  </si>
  <si>
    <t>Salienas pagasta kultūras nama vides uzlabošana un materiāltehniskās bāzes pilnveidošana (Salienas pagasts)</t>
  </si>
  <si>
    <t xml:space="preserve">Telpu iekšējā pārbūve. Sienu, griestu un skatuves telpu kosmētiskais remonts. Ierīkota ventilācijas sistēma. Iegādāta zāles apgaismojuma aparatūra. Skaņas aparatūras iegāde. Uzlabota kultūras un brīva laika pieejamība. </t>
  </si>
  <si>
    <t>Medumu pagasta Tautas nama vides uzlabošana (Medumu pagasts)</t>
  </si>
  <si>
    <t xml:space="preserve">Kapsētas kapličas izbūve kapsētas pakalpojumu pilnveidošanai. Piebraucamā ceļa un stāvlaukuma ierīkošana.
</t>
  </si>
  <si>
    <t>Ēkas  fasādes , cokoļa ,bēniņu siltināšana,  logu un durvju nomaiņa, apkures sitēmas un elektroapgādes sistēmas renovācija. Ēkas vienkāršota atjanošana: Remonts klientu dzīvojamajās istabās, sanitārajās telpās un gaitenī (t.sk.elektrotehniskie darbi).  Paredzēts veikt sienu un griestu apdari un krāsošanu, grīda nomaiņu, durvju nomaiņu un remontu,  elektroinstālācijas un gaismekļu nomaiņu, ūdensvada un kanalizācijas cauruļu nomaiņu un santehnisko ierīču nomaiņu visā ēkas platībā. Plānots veikt ēkas  apkārtējās teritorijas labiekārtošanas darbus.</t>
  </si>
  <si>
    <t>Daugavpils pilsētas dome - vadošais partneris,  Daugavpils  novada pašvaldība - sadarbības partneris</t>
  </si>
  <si>
    <t>UZD-007</t>
  </si>
  <si>
    <t xml:space="preserve">  VP3/RV3.1/U3.1.1;   VP2/RV2.8/U2.8.1; </t>
  </si>
  <si>
    <t>Pašvaldības ceļa pārbūve degradētās teritorijas revitalizācijai</t>
  </si>
  <si>
    <t>UZD-008</t>
  </si>
  <si>
    <t>Pašvaldības ceļa (76-3, `2 km) pārbūve uzņēmējdarbības atbalstam Nīcgales pagasta teritorijā</t>
  </si>
  <si>
    <t xml:space="preserve">Naujenes pagasta pārvalde, Naujenes PII "Rūķītis" </t>
  </si>
  <si>
    <t>Randenes pamatskola, Kalkūnes pagasta pārvalde</t>
  </si>
  <si>
    <t xml:space="preserve">Papildus projekts SAM 5.6.2.: Pašvaldības ceļu /Vārpene – Ezerne- Šengeida (86-34);  Ezerne – Saulkalni (86-37); Ezerne-Zemturi (86-36) pārbūve degradētās teritorijas revitalizācijai </t>
  </si>
  <si>
    <t>PIELIKUMS</t>
  </si>
  <si>
    <r>
      <t>1.attēls</t>
    </r>
    <r>
      <rPr>
        <b/>
        <i/>
        <sz val="11"/>
        <color theme="1"/>
        <rFont val="Calibri"/>
        <family val="2"/>
        <charset val="186"/>
        <scheme val="minor"/>
      </rPr>
      <t xml:space="preserve">  Luknas degradētā teritorija (Višķu pagasts)</t>
    </r>
  </si>
  <si>
    <t>2.attēls  Sventes degradētā teritorija (Sventes pagasts)</t>
  </si>
  <si>
    <t>3.attēls  Tabores un Vecsalienas degradētā teritorija (Tabores,Vecsalienas pagasts)</t>
  </si>
  <si>
    <t xml:space="preserve">4.attēls  Randenes degradētā teritorija (Kalkūnes  pagasts) </t>
  </si>
  <si>
    <t xml:space="preserve">DND Attīstības nodaļa </t>
  </si>
  <si>
    <t>DN Sociālais dienests, DND Attīstības pārvalde</t>
  </si>
  <si>
    <t>Pasvaldības daudzdzīvokļu dzīvojamās mājas Markovā jumta nomaiņa (Naujenes pagasts)</t>
  </si>
  <si>
    <t>Ambeļu ciema Parka ielas sakārtošana (Ambeļu pagasts)</t>
  </si>
  <si>
    <t>Silenes ciema Baznīcas ielas uzlabošanas darbi (Skrudalienas pagasts)</t>
  </si>
  <si>
    <t>Naujenes ciema ielu seguma uzlabošana (Naujenes pagasts)</t>
  </si>
  <si>
    <t>Pasvaldības ceļa "L.Kriviņi-Vagaņiski-Biķernieki" (1.20km) atjaunošana (Biķernieku pagasts)</t>
  </si>
  <si>
    <t>Pašvaldības ceļa „Krogasēta-Asaisstūris" atjaunosana (1.2km) (Vaboles pagasts)</t>
  </si>
  <si>
    <t>Demenes Bērnu un jauniešu iniciatīvu atbalsta punkta infrastruktūras pilnveidošana (Demenes pagasts)</t>
  </si>
  <si>
    <t>Naujenes jaunatnes un sporta centra ēkas pārbūve par bibliotēku Daugavas ielā 34, Krauja (Naujenes pagasts)</t>
  </si>
  <si>
    <t>Laucesas pagasta kultūras nama vides atjaunošana un materiāltehniskās bāzes pilnveidošana (Laucesas pagasts)</t>
  </si>
  <si>
    <t>Biķernieku pagasta kultūras nama vides atjaunošana un materiāltehniskās bāzes pilnveidošana (Biķernieku pagasts)</t>
  </si>
  <si>
    <t>Sventes pagasta Tautas nama remontdarbi (Sventes pagasts)</t>
  </si>
  <si>
    <t>Vaboles pagasta bibliotēkas un Skrindu dzimtas muzeja fasādes atjaunošana (Vaboles pagasts)</t>
  </si>
  <si>
    <t xml:space="preserve">Daugavpils novada estrādes un stadiona kompleksa un piegulošās teritorijas atjaunošanas un pilnveidošanas darbi (Višķu pagasts) </t>
  </si>
  <si>
    <t>Ielu apgaismojuma ierīkošana ciemos Višķi un Višķu tehnikums (Višķu pagasts)</t>
  </si>
  <si>
    <t>Nodrošināta kvalitatīva un droša vide skolas ārtelpu aktivitātēm: atjaunoti celiņi, apgaismojums, atpūtas zona, utt.</t>
  </si>
  <si>
    <t xml:space="preserve">Nodrošināta pašvaldības īpašuma ilgtspēja un droša izmantošana: apsardzes, videonovērošanas un ugunsdzēsības signalizācijas ierīkošana </t>
  </si>
  <si>
    <t>Autotranspota vienību iegāde iestāžu funkciju veikšanas nodrošināšanai: mikroautobuss, vieglās un kravas automašīnas</t>
  </si>
  <si>
    <t>Jaunu telpu izveide pagasta pārvaldes administratīvo funkciju pildīšanai, pārvietojot pagasta administrāciju no avārijas stāvoklī esošās ēkas: ēkas iegāde, telpu remontdarbi, u.c.</t>
  </si>
  <si>
    <t xml:space="preserve">Pašvaldības neizīrēto dzīvokļu remontdarbi mājokļa piedāvājuma paplašināšanai </t>
  </si>
  <si>
    <t xml:space="preserve">Veikta mājas jumta atjaunošana. Saglabāta daudzdzīvokļu māja. Nodrošināta dzīvojamā fonda ilgtspēja. Uzlaboti mājas iemītnieku dzīves apstākļi 
</t>
  </si>
  <si>
    <t xml:space="preserve">Dzīvojamo māju energoefektivitātes paaugstināšanas remontdarbi. Nodrošināta dzīvojamā fonda ilgtspēja un energoresursu efektīva izmantošana. Uzlaboti māju iemītnieku dzīves apstākļi </t>
  </si>
  <si>
    <t xml:space="preserve">Atjaunots jumta segums. Nodrošināta dzīvojamā fonda ilgtspēja. Uzlaboti mājas iemītnieku dzīves apstākļi </t>
  </si>
  <si>
    <t>Ceļa seguma atjaunošana (asfalta segums, 0.7 km)</t>
  </si>
  <si>
    <t xml:space="preserve">Siltumtīklu nomaiņa, siltuma skaitītāju uzstādīšana daudzdzīvokļu mājās un sabiedriskajās ēkās ciema centralizētās siltumapgādes sistēmas efektivitātes paaugstināšanai </t>
  </si>
  <si>
    <t xml:space="preserve">Siltumapgādes sistēmas pārbūve pagasta pārvaldes administratīvās ēkas, Laucesas pamatskolas un kultūras nama siltumapgādes sistēmas efektivitātes paaugstināšanai </t>
  </si>
  <si>
    <t xml:space="preserve">Ciema centralizētās ūdensapgādes un kanalizācijas sistēmas pārbūve:  ūdenstorņa atjaunošana, ūdensapgādes tīklu, notekūdeņu attīrīšanas iekārtu, kanalizācijas tīklu un sūkņu staciju izbūve. Uzlabota notekūdeņu novadīšanas un ūdensapgādes kvalitāte. </t>
  </si>
  <si>
    <t>Nodrosinata daudzdzīvokļu dzīvojamās mājas saglabāšana, iedzīvotāju dzīves kvalitātes uzlabošana</t>
  </si>
  <si>
    <t xml:space="preserve">Uzstādīti informācijas stendi ar kultūrvēsturiskā rakstura informāciju un norādes pie Līksnas pagasta tūrisma objektiem </t>
  </si>
  <si>
    <t>Radošā atbalsta pasākumi pierobežas teritoriju iedzīvotājiem ar īpašām vajadzībām</t>
  </si>
  <si>
    <t xml:space="preserve">Nodrošināta kultūras un brīvā laika pieejamība publisko ēku prasībām atbilstošajās telpās. Veikts aktu zāles, mazās zāles un foajē remonts. Iegādātas mēbeles novadpētniecības materiala uzglabāšanai un eksponēšanai, krēsli pasākumu apmeklētājiem. Uzlabota piedāvāto publisko pakalpojumu kvalitāte atbilstoši esošajām pieprasījumam.  </t>
  </si>
  <si>
    <t xml:space="preserve">Logu nomaiņa, ēkas fasādes atjaunošana, uzlabojot fasāžu siltumtehniskos rādītājus. Siltināts ēkas cokols. Veikta jumta siltināšana. Ventilācijas izvadu remonts. Jumta parapeta pārbūve. Zibensaizsardzības izveidošana. Iekštelpu kosmētiskai remonts. Durvju nomaiņa. Uzlabota kopienas socializēšanās vide.  </t>
  </si>
  <si>
    <t xml:space="preserve">Telpu atjaunošanas darbi: santehnikas telpu, foajē, skatuves, elektroinstalācijas/ apgaismojuma remonts.  Uzlabota kopienas socializēšanās vide.  </t>
  </si>
  <si>
    <t>Nodrošināta kultūras centra iekšejās vides sakārtošana pakalpojumu kvalitātes uzlabošanai: mēbeļu nomaiņa, aparatūras un ofisa aprīkojuma iegāde</t>
  </si>
  <si>
    <t>Aprīkojuma iegāde Višķu pagasta kultūras centram (Višķu pagasts)</t>
  </si>
  <si>
    <t>Medumu pagasta pārvaldes administrācijas ēkas tehniskā stāvokļa uzlabošana  (Medumu pagasts)</t>
  </si>
  <si>
    <r>
      <t>pašvaldības budžets (</t>
    </r>
    <r>
      <rPr>
        <b/>
        <sz val="11"/>
        <rFont val="Calibri"/>
        <family val="2"/>
        <charset val="186"/>
      </rPr>
      <t>PB</t>
    </r>
    <r>
      <rPr>
        <sz val="11"/>
        <rFont val="Calibri"/>
        <family val="2"/>
        <charset val="186"/>
        <scheme val="minor"/>
      </rPr>
      <t>), valsts budžets (</t>
    </r>
    <r>
      <rPr>
        <b/>
        <sz val="11"/>
        <rFont val="Calibri"/>
        <family val="2"/>
        <charset val="186"/>
      </rPr>
      <t>VB</t>
    </r>
    <r>
      <rPr>
        <sz val="11"/>
        <rFont val="Calibri"/>
        <family val="2"/>
        <charset val="186"/>
        <scheme val="minor"/>
      </rPr>
      <t>),</t>
    </r>
    <r>
      <rPr>
        <b/>
        <sz val="11"/>
        <rFont val="Calibri"/>
        <family val="2"/>
        <charset val="186"/>
      </rPr>
      <t xml:space="preserve"> </t>
    </r>
    <r>
      <rPr>
        <sz val="11"/>
        <rFont val="Calibri"/>
        <family val="2"/>
        <charset val="186"/>
        <scheme val="minor"/>
      </rPr>
      <t>ES fondi (</t>
    </r>
    <r>
      <rPr>
        <b/>
        <sz val="11"/>
        <rFont val="Calibri"/>
        <family val="2"/>
        <charset val="186"/>
      </rPr>
      <t>ES</t>
    </r>
    <r>
      <rPr>
        <sz val="11"/>
        <rFont val="Calibri"/>
        <family val="2"/>
        <charset val="186"/>
        <scheme val="minor"/>
      </rPr>
      <t>), privātie līdzekļi (</t>
    </r>
    <r>
      <rPr>
        <b/>
        <sz val="11"/>
        <rFont val="Calibri"/>
        <family val="2"/>
        <charset val="186"/>
      </rPr>
      <t>PL</t>
    </r>
    <r>
      <rPr>
        <sz val="11"/>
        <rFont val="Calibri"/>
        <family val="2"/>
        <charset val="186"/>
        <scheme val="minor"/>
      </rPr>
      <t>), citi līdzekļi (</t>
    </r>
    <r>
      <rPr>
        <b/>
        <sz val="11"/>
        <rFont val="Calibri"/>
        <family val="2"/>
        <charset val="186"/>
      </rPr>
      <t>CL</t>
    </r>
    <r>
      <rPr>
        <sz val="11"/>
        <rFont val="Calibri"/>
        <family val="2"/>
        <charset val="186"/>
        <scheme val="minor"/>
      </rPr>
      <t>)</t>
    </r>
  </si>
  <si>
    <t>Pašvaldības ceļa Jukši-Vaboles mežs posma 0,00-2,14 seguma atjaunošana (Līksnas pagasts)</t>
  </si>
  <si>
    <t xml:space="preserve">Līksnas pagasta pārvaldes autotehnikas novietnes ēkas un garāžu remonts (Līksnas pagasts) </t>
  </si>
  <si>
    <t>Jumta seguma nomaiņa  daudzdzīvokļu dzīvojamai mājai Vaikuļāni-2 (Līksnas pagasts)</t>
  </si>
  <si>
    <t>Pasvaldības ceļa " Putāni - Sargeliski" seguma uzlabošana (Naujenes pagasts)</t>
  </si>
  <si>
    <t xml:space="preserve">DN pašvaldības aģentūra „TAKA” </t>
  </si>
  <si>
    <t>Ambeļu pagasta stadiona teritorijas sakārtošana (Ambeļu pagasts)</t>
  </si>
  <si>
    <t>Atpūtas teritorijas iekārtošana Sventes ciema Liepu skvērā (Sventes pagasts)</t>
  </si>
  <si>
    <t>Vaboles pag pārvalde</t>
  </si>
  <si>
    <t>Rekreācijas un tūrisma infrastruktūras uzlabošanas pasākumi dabas lieguma Ļubasts teritorijā (Līksnas pagasts)</t>
  </si>
  <si>
    <t>Kapličas būvniecība Vaikuļānu kapsētā (Līksnas pagasts)</t>
  </si>
  <si>
    <t>Pašvaldības ceļa "Ainavas - Mičurinietis"(1.44km) asfalta seguma izbūve (Kalkūnes pagasts)</t>
  </si>
  <si>
    <t xml:space="preserve">Pašvaldības ceļa „Pievadceļš - NPS Skrudaliena” atjaunošana  (Vecsalienas pagasts)
</t>
  </si>
  <si>
    <t xml:space="preserve">Uzlabota ceļa kvalitāte  (1.120 km)
</t>
  </si>
  <si>
    <t>Uzlabota ceļa kvalitāte (grants segums)</t>
  </si>
  <si>
    <t>IZG-046</t>
  </si>
  <si>
    <t>IZG-047</t>
  </si>
  <si>
    <t>PRV-060</t>
  </si>
  <si>
    <t>PRV-062</t>
  </si>
  <si>
    <t>MAJ-039</t>
  </si>
  <si>
    <t>MAJ-040</t>
  </si>
  <si>
    <t>MAJ-041</t>
  </si>
  <si>
    <t>MAJ-042</t>
  </si>
  <si>
    <t>CIS-108</t>
  </si>
  <si>
    <t>CIS-110</t>
  </si>
  <si>
    <t>CIS-111</t>
  </si>
  <si>
    <t>CIS-113</t>
  </si>
  <si>
    <t>CIS-115</t>
  </si>
  <si>
    <t>CIS-122</t>
  </si>
  <si>
    <t>CIS-123</t>
  </si>
  <si>
    <t>CIS-124</t>
  </si>
  <si>
    <t>CIS-126</t>
  </si>
  <si>
    <t>CIS-127</t>
  </si>
  <si>
    <t>CIS-129</t>
  </si>
  <si>
    <t>CIS-130</t>
  </si>
  <si>
    <t>CIS-131</t>
  </si>
  <si>
    <t>CIS-132</t>
  </si>
  <si>
    <t>UDN-032</t>
  </si>
  <si>
    <t>UDN-033</t>
  </si>
  <si>
    <t>KUL-088</t>
  </si>
  <si>
    <t>KUL-092</t>
  </si>
  <si>
    <t>KUL-093</t>
  </si>
  <si>
    <t>KUL-094</t>
  </si>
  <si>
    <t>KUL-095</t>
  </si>
  <si>
    <t>SPS-029</t>
  </si>
  <si>
    <t>ART-063</t>
  </si>
  <si>
    <t>ART-065</t>
  </si>
  <si>
    <t>ART-066</t>
  </si>
  <si>
    <t>ART-067</t>
  </si>
  <si>
    <t>ART-068</t>
  </si>
  <si>
    <t>ART-069</t>
  </si>
  <si>
    <t>ART-070</t>
  </si>
  <si>
    <t>ART-071</t>
  </si>
  <si>
    <t>ART-072</t>
  </si>
  <si>
    <t>ART-073</t>
  </si>
  <si>
    <t>CIT-025</t>
  </si>
  <si>
    <t>CIT-026</t>
  </si>
  <si>
    <t>CIS-134</t>
  </si>
  <si>
    <t>KUL-096</t>
  </si>
  <si>
    <t>Aprīkojuma iegāde jaunizveidotā pagasta kultūras centra darbībai (Malnavas koledžas filiāles telpās): skatuves apgaismojums, apskaņšanas iekārtas, prezentācijas aprīkojums, u.c.</t>
  </si>
  <si>
    <t xml:space="preserve">Paaugstināta Sventes Tautas nama ēkas energoefektivitāte: ēkas fasādes siltināšana, siltumapgādes sistēmas renovācija. Uzlabota kultūras pasākumu vides kvalitāte. Nodrošināta kultūras mantojuma saglabāšana. </t>
  </si>
  <si>
    <t>Uzlabota un pilnveidota kulturas nama vide un materiāltehniskā bāze kultūras pasākumu kvalitātes pasākumu uzlabošanai. Skatuves, lielās un mazās zāles grīdas seguma remonts. Skatuves tērpu izgatavošana kultūras nama radošajiem kolektīviem. Aprīkojuma iegāde: digitālās klavieres, taustiņinstrumentu pastiprinātājs, bezvadu mikrofoni, u.c.</t>
  </si>
  <si>
    <t>Skolas sporta stadiona seguma atjaunošana. Uzlabota mācību vides un iedzīvotāju atpūtas iespējas</t>
  </si>
  <si>
    <t>Skolas sporta stadiona seguma atjaunošana. Uzlabota mācību vide un iedzīvotāju atpūtas iespējas</t>
  </si>
  <si>
    <r>
      <t xml:space="preserve">E – esošais projekts, </t>
    </r>
    <r>
      <rPr>
        <sz val="11"/>
        <rFont val="Calibri"/>
        <family val="2"/>
        <charset val="186"/>
      </rPr>
      <t xml:space="preserve">kura realizācija jau ir uzsākta un kura aktivitātes ir īstenošanas posmā </t>
    </r>
  </si>
  <si>
    <r>
      <t xml:space="preserve">III – vajadzīgs projekts, </t>
    </r>
    <r>
      <rPr>
        <sz val="11"/>
        <rFont val="Calibri"/>
        <family val="2"/>
        <charset val="186"/>
      </rPr>
      <t xml:space="preserve">kura īstenošana pozitīvi ietekmē novada un/vai konkrēta pagasta attīstību, palielina vietas (objekta) kvalitatīvos vai kvantitatīvos parametrus, novada konkurētspēju un/vai iedzīvotāju labklājības līmeni.   </t>
    </r>
  </si>
  <si>
    <t xml:space="preserve">Naujenes Mūzikas un mākslas skolas pakalpojumu klāsta un kvalitātes uzlabošana (Naujenes pagasts).    </t>
  </si>
  <si>
    <t>Uz labas prakses piemēriem apgūti jauni pedagoģiskie paņēmieni, kas atbilst mūsdienu izglītojamo prasmēm, spējām un interesēm. Kursu apmeklēšana, darba grupu izveide u.c.aktivitātes, kas sniedz profesionālo pilnveidi skolotājiem.</t>
  </si>
  <si>
    <t>Antropogēno slodzi mazinošās infrastruktūras pārbūve pie Silenes ciema dīķa: sakārtota teritorija, iztīrīts un padziļināts dīķis, uzstādīti rekreācijas infrastruktūras elementi. Kopienas brīvā laika pavadīšanas kvalitātes, socializēšanās uzlabošana.</t>
  </si>
  <si>
    <t>Sporta laukuma un atpūtas teritorijas izveide Vecsalienas pagasta iedzīvotājiem (Vecsalienas pagasts)</t>
  </si>
  <si>
    <t xml:space="preserve">Esošo koka (t.sk.estrādes) un betona konstrukciju atjaunošana, pludmales smilts laukuma un stadiona uzturēšanas aprīkojuma iegāde, stadiona gumijas seguma remonts, koku izzāģēšana, u.c.. Laika mērītāju iegāde un uzstādīšana stadionā. Stadiona drenāžas tīkla paplašināšana. Žoga pabeigšana, šķēršļu joslas rekonstrukcija, barejskrējienu bedres ierīkošana, u.c.. Kemperu stāvvietas ierīkošana stadionam un estrādei pieguļošajā teritorijā. Vides uzlabošana pilnvērtīgākai un aktīvai iedzīvotāju brīvā laika pavadīšanai </t>
  </si>
  <si>
    <t xml:space="preserve">Parka teritorijas izpētes veikšana. Kultūrpieminekļa teritorijas sakopšana un publiskās vietas labiekārtošana: ceļiņu izveidošana, rekreācijas elementu atjaunošana un uzstādīšana, parka apgaismojuma ierīkošana, parka stādījumu atjaunošana u.c.. Kopienas socializēšanās un tūrisma piedāvājuma uzlabošana
</t>
  </si>
  <si>
    <t>Novada pagastu pārvaldes sadarbībā ar DN Dabas resursu nodaļu un vietējām biedrībam</t>
  </si>
  <si>
    <t>Dabas parka "Daugavas loki" publisko atpūtas vietu infrastruktūras atjaunošana un pilnveidošana (Naujenes pagasts, Salienas pagasts, Tabores pagasts, Vecsalienas pagasts)</t>
  </si>
  <si>
    <t>Zemgales vidusskolas adaptācija internāta pakalpojumu piedāvājuma nodrošināšanai (Demenes pagasts)</t>
  </si>
  <si>
    <t>Demenes pagasta pārvalde, Zemgales vidusskola</t>
  </si>
  <si>
    <t xml:space="preserve">Maļinovas pagasta pārvaldes saimniecības ēkas remonts (Maļinovas pagasts) </t>
  </si>
  <si>
    <t xml:space="preserve">Ēku jumta remonts un vārtu nomaiņa tehnikas novietnes drošības uzlabošanai. Nodrošināta pašvaldības īpašuma ilgtspēja. </t>
  </si>
  <si>
    <t>Pašvaldības ceļa "Valsts ceļš-Darbnīcas" seguma uzlabošana (Maļinovas pagasts)</t>
  </si>
  <si>
    <t>Papalašināts stāvlaukums pie Červonkas pils atbilstoši pieprasījumam</t>
  </si>
  <si>
    <t>Medumu ciema Ezeru un Alejas ielas pagalma asfalta seguma atjaunošana (0,95 km) (Medumu pagasts)</t>
  </si>
  <si>
    <t xml:space="preserve">Pašvaldības ceļa „Rauda-Dārznieki” atjaunošana (0.92 km) (Sventes pagasts)
</t>
  </si>
  <si>
    <t>Naujenes ciema siltumavota pāreja uz atjaunojamajiem energoresursiem un siltumavota efektivitātes paaugstināšanas (Naujenes pagasts)</t>
  </si>
  <si>
    <t xml:space="preserve">Pārrobežu ūdenstūrisma maršruta Smelines ezers-Daugava un atpūtas vietu izveidošana  </t>
  </si>
  <si>
    <t>Līksnas pagasta kultūras nama materiālās bāzes pilnveidošana sabiedrisko kultūras pasākumu dažādošanai (Līksnas pagasts)</t>
  </si>
  <si>
    <t>Līksnas dīķa un pieguļošās teritorijas labiekārtošana (Līksnas pagasts)</t>
  </si>
  <si>
    <t>Atpūtas vietas labiekārtošana Naujenes ciemā (Naujenes pagasts)</t>
  </si>
  <si>
    <t xml:space="preserve">Melna seguma atjaunošana laukumā starp Lāču pamatskolu un Naujenes kultūras centru (Naujenes pagasts) </t>
  </si>
  <si>
    <t>Boltazera atpūtas vietas rekreācijas infrastruktūras uzlabošana (Vaboles pagasts)</t>
  </si>
  <si>
    <t xml:space="preserve">Augšzemes un Augšdaugavas Dabas un kultūras informācijas centru izveide </t>
  </si>
  <si>
    <t>Ielu apgaismojuma infrastruktūras izveidošana Laucesas ciemā, Mirnija ciemā un Maļutku ciemā (Laucesas pagasts)</t>
  </si>
  <si>
    <t>Nodrošināta pašvaldības dzīvojamā fonda ilgtspēja. Dzīvojamās mājas atjaunošanas remontdarbi.</t>
  </si>
  <si>
    <t xml:space="preserve">Nodrošināta dzīvojamā fonda ilgtspēja. Jumta seguma nomaiņa, ēkas siltināšana. </t>
  </si>
  <si>
    <t>Nodrošināta dzīvojamā fonda ilgtspēja.Dzīvojamās mājas atjaunošanas remontdarbi.</t>
  </si>
  <si>
    <t xml:space="preserve">Nodrošināta dzīvojamā fonda ilgtspēja. Dzīvojamās mājas atjaunošanas remontdarbi: jumta seguma nomaiņa </t>
  </si>
  <si>
    <t xml:space="preserve">Nodrošināta dzīvojama fonda ilgtspēja. Uzlaboti mājas iemītnieku dzīves apstākļi. Atjaunots jumta segums.  </t>
  </si>
  <si>
    <t xml:space="preserve">Uzlabota ceļa kvalitāte  ( grants segums, 3.64 km) </t>
  </si>
  <si>
    <t>Uzlabota ceļa kvalitāte (grants segums, 1.1 km)</t>
  </si>
  <si>
    <t>Uzlabota ceļa kvalitāte (ieklāts grants segums, 0.5 km)</t>
  </si>
  <si>
    <t xml:space="preserve">Uzlabota ceļa kvalitāte (grants segums, 7.86 km). </t>
  </si>
  <si>
    <t>Uzlabota ceļa kvalitāte( asfalta seguma izbūve, 0.223 km)</t>
  </si>
  <si>
    <t xml:space="preserve">Uzlabota ielas seguma kvalitāte (1673 kv.m) </t>
  </si>
  <si>
    <t xml:space="preserve">Uzlabota ceļa kvalitāte (grants segums, 1.44 km) </t>
  </si>
  <si>
    <t>Uzlabota ielas seguma kvalitāte (asfalta segums, 0.171 km). Uzlabota ceļa kvalitāte (grants segums, 2.70 km un asfalta seguma, 1.50 km)</t>
  </si>
  <si>
    <t>Uzlabota ielas seguma kvalitāte (asfalta segums, 0.1 km)</t>
  </si>
  <si>
    <t xml:space="preserve">Ciemata siltumavota modernizācija pārējai uz atjaunojamajiem energoresursiem. </t>
  </si>
  <si>
    <t xml:space="preserve">Ciema centralizētās ūdensapgādes un kanalizācijas sistēmas pārbūve. Ūdens atdzelžošanas stacijas atjaunošana (Skolas ielā 6, Saliena). Uzlabota notekūdeņu novadīšanas un ūdensapgādes kvalitāte. </t>
  </si>
  <si>
    <t xml:space="preserve">Ūdensapgādes un kanalizācijas sistēmas pārbūve daudzdzīvokļu dzīvojamām mājām. Uzlabota notekūdeņu novadīšanas un ūdensapgādes kvalitāte. </t>
  </si>
  <si>
    <t>Iegādāta mobila skatuve novada mēroga pasākumu organizēšanai dažādās vietās. Tūrisma un rekreācijas piedāvājuma paplašināšana un kvalitātes uzlabošana.</t>
  </si>
  <si>
    <t>Izveidots labiekārtots ūdenstūrisma maršruts Smelines ezers-Daugava (pa Lauceses upi). Lauceses upes gultnes un krastu attīrīšana, krastu labiekārtošana sabiedrībai nozīmīgajās vietās, pasākumu organizēšana tūristu piesaistei. Tūrisma un rekreācijas piedāvājuma paplašināšana.</t>
  </si>
  <si>
    <t xml:space="preserve">Izveidotas vasaras mājiņas naktsmītņu piedāvājumam sportistiem u.c.Višķu estrādes un stadiona klientiem. </t>
  </si>
  <si>
    <t>Mednieku kluba saimniecības attīstība Vecsalienas pagastā (Vecsalienas pagasts)</t>
  </si>
  <si>
    <t xml:space="preserve">Pagasta pārvaldes telpu grupas remonts mednieku u.c. biedrību socializēšanās vietas izveidošanai  </t>
  </si>
  <si>
    <t>Veikta draudzes skolas ēkas rekonstrukcija. Sakārtota teritorija, nodrošināta vides aizsardzība. Nodrošinātas garīgā kultūrvēsturiskā mantojuma popularizēšanas iespējas.</t>
  </si>
  <si>
    <t>Veikta Vaboles muižas Pārvaldnieka mājas rekonstrukcija amatu centra izveidošanai un Skrindu dzimtas muzeja darbībai piemēroto telpu nodrošināšanai. Nodrošināta kultūras pieminekļa ilgtspēja.</t>
  </si>
  <si>
    <t xml:space="preserve">Papildināta materiālā bāze kultūras pasākumu organizēšanai: mikrofoni, prožektori, statīvi, gaismas pults, videokamera, fotokamera, tautas tērpi, mūzikas instrumenti, mēbeles, u.c. Kultūras pasākumu kvalitātes uzlabošana.
</t>
  </si>
  <si>
    <t xml:space="preserve">Jaunu muzeja telpu ierīkošana. Eksponātu uzglabāšana un eksponēšana atbilstošajā vidē. Uzlabota kultūrvēsturiskā mantojuma pieejamība. Veicināta kultūras mantojuma saglabāšana un tūrisma piedāvājuma attīstība. </t>
  </si>
  <si>
    <t>Daugavpils novada Kultūras pārvaldes kultūras pasākumu organizēšanas materiāli tehniskā aprīkojuma uzlabošana</t>
  </si>
  <si>
    <t>Papildināta materiālā bāze kultūras pasākumu organizēšanai: brīvdabas kinozāle (projektors un ekrāns), prožektori, gaismas pults, skatuve. Kultūras pasākumu kvalitātes uzlabošana.</t>
  </si>
  <si>
    <t xml:space="preserve">Nodrošināts atbalsts kultūras apmaiņai un amatiermākslas kolektīvu mobilitātei ar novada starptautiskajiem sadraudzības partneriem. </t>
  </si>
  <si>
    <t>Ēkas jumta remonts. Uzlabotas telpas socializēšanai un aktīvai atpūtai. Nodrošināta ēkas ilgtspēja.</t>
  </si>
  <si>
    <t>Atjaunots ciema sporta laukums. Pilnveidota pagasta sporta infrastruktūra.</t>
  </si>
  <si>
    <t>Izveidots strītbola laukums, uzstādīti futbola vārti un āra trenažieri. Nodrošināta brīva laika un sporta aktivitāšu pieejamība ciema iedzīvotājiem.</t>
  </si>
  <si>
    <t>Izbūvēts sporta laukums sporta aktivitāšu pieejamībai pagasta iedzīvotājiem.</t>
  </si>
  <si>
    <t>Stadiona labiekārtošana. Celiņu atjaunošana. Ielu vingrošanas aprīkojuma atjaunošana. Uzlabota sporta aktivitāšu pieejamība pagasta iedzīvotājiem.</t>
  </si>
  <si>
    <t xml:space="preserve">Ezera krasta labiekārtošana. Peldvietas un atpūtas zonas izveidošana iedzīvotāju atpūtai un tūrisma piedāvājuma attīstībai.
</t>
  </si>
  <si>
    <t>Atpūtas infrastruktūras izbūve ezera krastā. Mazināta antropogēnā slodze. Pilnveidotas iedzīvotāju brīva laika pavadīšanas iespējas.</t>
  </si>
  <si>
    <t xml:space="preserve">Parka un atpūtas teritorijas iekārtošana. Ierīkota publiskā atpūtas telpa pagasta iedzīvotāju brīva laika pieejamības uzlabošanai. </t>
  </si>
  <si>
    <t>Labiekārtota ezeram pieguļošā teritorija. Izbūvēta atpūtas infrastruktūra ezera krastā. Pilnveidotas iedzīvotāju brīva laika pavadīšanas iespējas.</t>
  </si>
  <si>
    <t>Izbūvēta atpūtas infrastruktūra pie dīķa. Kultūrvēsturiskās vietas saglabāšana un popularizēšana. Pilnveidotas iedzīvotāju brīva laika pavadīšanas un tūrisma piedāvājuma iespējas.</t>
  </si>
  <si>
    <t>Ierīkoti laukums bērnu atpūtai un sporta aktivitātēm atbilstoši Patērētāju interešu aizsardzība biedrības prasībām. Pilnveidotas bērnu un jauniešu brīvā laika pavadīšanas iespējas.</t>
  </si>
  <si>
    <t xml:space="preserve">Izveidota ciema ugunsdzēsības ūdens ņemšanas vieta, kura vienlaikus kalpo kā labiekārtota publiskā atpūtas zona vietējiem iedzīvotājiem. </t>
  </si>
  <si>
    <t xml:space="preserve">Dzirnavu dīķa krasta labiekārtošana, peldvietas un atpūtas zonas izveidošana iedzīvotāju atpūtai un tūrisma piedāvājuma attīstībai.
</t>
  </si>
  <si>
    <t>Jaunizveidotās atpūtas vietas labiekārtošana, aprīkošana ar rekreācijas infrastruktūru, āra trenažieru uzstādīsana.  Nodrošināta brūva laika pavadīšanas vietas pieejamība pagasta iedzīvotājiem.</t>
  </si>
  <si>
    <t>Izveidota ieeja Sventes pagasta pārvaldē cilvēkiem ar īpašām vajadzībām. Nodrošināta normatīvo aktu prasība.</t>
  </si>
  <si>
    <t>Sakārtota pagasta publiskā ārtelpa. Uzstādīta nojume estrādei, paplašināts betona deju laukums, izgatavoti soli skatītājiem. Nodrošināta kultūrvides pieejamība pagasta iedzīvotājiem.</t>
  </si>
  <si>
    <t>Ierīkots laukums sporta aktivitātēm, izveidoti celiņi un uzztādīti soliņi. Pilnveidotas iedzīvotāju brīvā laika pavadīšanas iespējas.</t>
  </si>
  <si>
    <t>Laipas atjaunošana, stāvlaukuma seguma atjaunošana, apauguma iztīrīšana, rekreācijas infrastruktūras ierīkošana, krasta līnijas tīrīšana. Pilnveidotas iedzīvotāju brīvā laika pavadīšanas iespējas.</t>
  </si>
  <si>
    <t>Laipas un putnu novērošanas torņa izbūve lieguma teritorijā. Pilnveidotas iedzīvotāju brīvā laika pavadīšanas un tūrisma piedāvājuma iespējas.</t>
  </si>
  <si>
    <t xml:space="preserve">Izveidoti Dabas un kultūras informācijas centri Augšzemes un Augšdaugavas īpaši aizsargājamo dabas teritoriju apmeklētāju vajadzībām, tūrisma piedāvājumu paplašināšanai un šo teritoriju vērtību popularizēšanai.  </t>
  </si>
  <si>
    <t>Nodrošināts ciema ielu apgaismojums iedzīvotāju dzīves vides uzlabošanai (Višķu ielā, Parka ielā).</t>
  </si>
  <si>
    <t>Nodrošināts ciema ielu apgaismojums iedzīvotāju dzīves vides uzlabošanai.</t>
  </si>
  <si>
    <t>Nodrošināts ciema ielu apgaismojums iedzīvotāju dzīves vides uzlabošanai (Lielā iela, Ezeru iela, Jaunā iela, Dzirnavu iela).</t>
  </si>
  <si>
    <t xml:space="preserve">Nodrošināts ciema ielu apgaismojums iedzīvotāju dzīves vides uzlabošanai: Laucesas ciemā (Jaunā ielā,Novosjolav ielā), Mirnija ciemā  (Alejas un 18,Novembra), Maļutku ciemā (Vigriežu ielā, Upes ielā). </t>
  </si>
  <si>
    <t>Nodrošināts ciema galvenās ielas apgaismojums iedzīvotāju dzīves vides uzlabošanai.</t>
  </si>
  <si>
    <t xml:space="preserve">Ciema ielu apgaismojuma stabu nomaiņa. Nodrošināta kvalitatīva dzīves vide ciema iedzīvotājiem. </t>
  </si>
  <si>
    <t>Labiekārtota publiskai pirtij piegulošā teritorija (nojume, soli, u.c.). Uzlabota publisko pakalpojumu kvalitāte. Sakārtota degradēta teritorija.</t>
  </si>
  <si>
    <t>Tehniskās dokumentācijas izstrāde pašvaldības īpašumā izvietotajām karjeram "Silacirši". Karjera teritorijas iežogošana, videonovērošanas ierīkošana. Novērsta nesankcionēta derīgo izrakteņu iegūšana. Nodrošināta pašvaldībā esošo resursu efektīva izmantošana.</t>
  </si>
  <si>
    <t>PB, ES</t>
  </si>
  <si>
    <t>PB, ES, PL, CL</t>
  </si>
  <si>
    <t xml:space="preserve">Uzlabota ceļa kvalitāte (grants segums, 5.55 km) </t>
  </si>
  <si>
    <t>Vecsalienas muižas un parka atjaunošanas darbi (Vecsalienas pagasts)</t>
  </si>
  <si>
    <t>PRV-001, SOC-008</t>
  </si>
  <si>
    <t xml:space="preserve">Pašvaldības ceļa Nr.22 Staņuki-Voitiški atjaunošana (0.00-1.100 km) (Skrudalienas pagasts) </t>
  </si>
  <si>
    <t>Uzlabota ceļa kvalitāte (grants segums, 0.49 km)</t>
  </si>
  <si>
    <t>KUL-062</t>
  </si>
  <si>
    <t>Silenes ciema bibliotēkas telpu atjaunošana (Skrudalienas pagasts)</t>
  </si>
  <si>
    <r>
      <t xml:space="preserve">Silenes bibliotēkas (Skolas iela 6, Silene) telpu atjaunošana. Nomainītas bīstamas griestu ģipša plātnes, elektroinstalācija, veikts sienu, durvju, logu, grīdas un santehnikas remonts, ierīkota ugunsdrošības signalizācija. Atjaunotas telpas kvalitatīvu bibliotēkas pakalpojumu sniegšanai.                                                     </t>
    </r>
    <r>
      <rPr>
        <b/>
        <sz val="11"/>
        <color rgb="FFFF0000"/>
        <rFont val="Calibri"/>
        <family val="2"/>
        <charset val="186"/>
      </rPr>
      <t/>
    </r>
  </si>
  <si>
    <t xml:space="preserve">Pašvaldības ceļa Nr.27 Bruņene- Birznieki atjaunošana (0.00 – 0.490 km) (Skrudalienas pagasts) </t>
  </si>
  <si>
    <t>CIS-136</t>
  </si>
  <si>
    <t>CIS-137</t>
  </si>
  <si>
    <t>TUR-017</t>
  </si>
  <si>
    <t>IZG-050</t>
  </si>
  <si>
    <t>IZG-051</t>
  </si>
  <si>
    <t>Lepni būt par eiropiešiem! (Erasmus+) (Biķernieku pagasts)</t>
  </si>
  <si>
    <t>Veselīgs dzīves veids - ceļš uz dzīvi (Erasmus+) (Biķernieku pagasts)</t>
  </si>
  <si>
    <t xml:space="preserve">Pieredzes apmaiņas braucieni izglītojamajiem, kas stimulē vienaudžu praktisku mijiedarbību. Apmācības aktivitātes pedagoģiem, kas nodrošina iespējas profesionālo kompetenču attīstībai un veicina moderno tehnoloģiju izmantošanu  </t>
  </si>
  <si>
    <t>Kapsētu uzmērīšana, inventarizācija, digitālās informācijas krātuves veidošana par brīvām apbēdīšanas vietām, esošajiem apbēdījumiem un apbedījuma vietu izvietojumu, ar ko var iepazīties attālināti, izmantojot publiski pieejamo e-platformu. Informatīvo stendu uzstādīšana ar kapu kartoshēmām.</t>
  </si>
  <si>
    <t>PRV-064</t>
  </si>
  <si>
    <t>Ambeļu pagasta pārvalde sadarbībā ar vietējām biedrībām</t>
  </si>
  <si>
    <t>Ambeļu Brīvā laika centra aprīkošana sabiedrisko aktivitāšu nodrošināšanai (Ambeļu pagasts)</t>
  </si>
  <si>
    <t>KUL-097</t>
  </si>
  <si>
    <t>SAB-010</t>
  </si>
  <si>
    <t>SAB-011</t>
  </si>
  <si>
    <t>Ambeļu Mednieku namiņa piedāvājuma pilnveidošana (Ambeļu pagasts)</t>
  </si>
  <si>
    <t xml:space="preserve">Uzlabota socializēšanās un vietējo kultūras tradīciju vides kvalitāte. Mājas pamatu remonts, jumta un sienu siltināšana, lietusūdens sistēmas uzstādīšana. grīdu nomaiņa, elektriskā apgaismojuma uzstādīšana, teritorijas labiekārtošana, akustiskās sistēmas, mikrofona, tautas mūzikas instrumentu, gultas veļas u.c. aprīkojuma iegāde nometņu un semināru rīkošanai. </t>
  </si>
  <si>
    <t>Daugavpils novada kapsētu digitalizācija</t>
  </si>
  <si>
    <t>Demenes pagasta pārvalde sadarbībā ar vietējām biedrībām</t>
  </si>
  <si>
    <t>SOC-020</t>
  </si>
  <si>
    <t>SAB-012</t>
  </si>
  <si>
    <t>Kvalitatīvas apskaņošanas aparatūras iegāde. Apskaņošanas aparatūra kopā ar iepriekšējos projektos iegādāto mūzikas aparatūru ļaus,  nodrošināt kultūras pasākumu apskaņošanas kvalitāti Višķu pagasta kultūras centra koncertzālē, Špoģu vidusskolas aktu zālē, Mūzikas un mākslas skolas koncertzālē, Višķu estrādē.</t>
  </si>
  <si>
    <t>Uzlabota ceļa kvalitāte, ar divkāršo ceļa virsmas apstrādi</t>
  </si>
  <si>
    <t>2020.-2022.</t>
  </si>
  <si>
    <t>Pasvaldības ceļa "Mieriņi - Kļaviņas" atjaunošana (0,450 km) (Sventes pagasts)</t>
  </si>
  <si>
    <t xml:space="preserve">Uzlabota ceļa kvalitāte (grants segums, 0,450 km). </t>
  </si>
  <si>
    <t xml:space="preserve">Uzlabota ceļa kvalitāte (grants segums, 1.884 km). </t>
  </si>
  <si>
    <t>DN pašvaldības aģentūra „TAKA” ; kultūras pārvalde</t>
  </si>
  <si>
    <t xml:space="preserve">Siltumapgādes sistēmas pārbūve pagasta pārvaldes administratīvajā ēkā, kultūras nama siltumapgādes sistēmas efektivitātes paaugstināšanai </t>
  </si>
  <si>
    <t xml:space="preserve">Nodrošināts ciema ielas apgaismojums iedzīvotāju dzīves vides uzlabošanai. </t>
  </si>
  <si>
    <t xml:space="preserve">Pašvaldības ceļa ''Jaunie Tokari-Borovaja-Valsts mežs atjaunošana (0.00 – 1.23km) (Dubnas pagasts) </t>
  </si>
  <si>
    <t>ES, CL</t>
  </si>
  <si>
    <t xml:space="preserve">Esošās sporta un atpūtas infrastuktūras paplasināšana Kraujas ciemā, nodrosinot  pilnvērtīgu brīva laika pavadīšanui bērniem un jauniesiem </t>
  </si>
  <si>
    <t xml:space="preserve">Tabores ciema pārsūknēšanas stacijas remontdarbi (Tabores pagasts)
</t>
  </si>
  <si>
    <t>Ciema centralizētās notekūdeņu attīrīšanas sistēmas sūkņa, pieslēgumu, pievadu atjaunošana. Nodrošināta notekūdeņu kvalitatīva attīrīšana, vides aizsardzības prasību ievērošana</t>
  </si>
  <si>
    <t>2017.-2022.</t>
  </si>
  <si>
    <t>Klientu izmitināšanas uzlabošana pilnvērtīgu sociālo pakalpojumu nodrošināšanai. Mēbeļu iegāde klientu dzīves apstākļu uzlabošanai. Ledusskapja un veļas mašīnas iegāde klientu darba terapijas nodarbību nodrošināšanai</t>
  </si>
  <si>
    <t>DN Sociālais dienests, Skrudalienas pagasta pārvalde</t>
  </si>
  <si>
    <t>2021.-2022.</t>
  </si>
  <si>
    <t>Siltumapgādes inženierinfrastruktūras nomaiņa Višķu tehnikumā un Špoģu ciemā (Višķu pagasts)</t>
  </si>
  <si>
    <t xml:space="preserve">Sventes ciemā un aizsargājamajā dendroloģiskajā teritorijā nojaukta degradētā būve vecais ūdenstornis, pārveidojot to par tūrisma infrastruktūras elementu. Likvidēta veca inženierbūve, novērsti draudi iedzīvotājiem un īpašumiem, aizsargājamajām sugām, uzlabota tūrisma produkta kvalitāte </t>
  </si>
  <si>
    <t>Dubnas pagasta pātvalde</t>
  </si>
  <si>
    <t>Ekspertu pieaicināšana, ēkas (1875.g. )  izpēte, atzinuma saņemšana un tālākās rīcības programmas izstrāde.</t>
  </si>
  <si>
    <t>Vēsturiskā objekta Magazīnes klēts izmantošanas iespēju izpēte un saglabāšana (Sventes pagasts)</t>
  </si>
  <si>
    <t xml:space="preserve">Naujenes pagasta pārvalde sadarbībā ar vietējām biedrībām </t>
  </si>
  <si>
    <t>Skeitparka izveidošana Kraujas ciemā (Naujenes pagasts)</t>
  </si>
  <si>
    <t>Paaudžu nama "Paspārne" izveidošana (Demenes pagasts)</t>
  </si>
  <si>
    <t>SPC "Pīlādzis"</t>
  </si>
  <si>
    <t>Sociālās mājas dzīvokļi (sociālo pakalpojumu centra "Pīlādzis" 3.stāvs) (Kalupes pagasts)</t>
  </si>
  <si>
    <t>DND Attīstības pārvalde un Īpašuma nodaļa</t>
  </si>
  <si>
    <t xml:space="preserve">Ambeļu ciema centrālās kanalizācijas sistēmas dīķu tīrīšana (Ambeļu pagasts) </t>
  </si>
  <si>
    <t>DND Izglītības pārvalde</t>
  </si>
  <si>
    <t>Uzlabota bibliotēkas vides drošība un modernizēta materiāltehniskā bāze. Novecojošo datoru nomaiņa, videonovērošanas kameru uzstādīšana, daudzfunkcionālo kopēšanas iekārtu iegāde, mēbeļu nomaiņa. Bibliotēkas elektroinstalācijas nomaiņa. Nodrošināta telpu ugunsdrošība. Uzlaboti bibliotēkas pakalpojumi</t>
  </si>
  <si>
    <t>KUL--035</t>
  </si>
  <si>
    <t xml:space="preserve">Ambeļu ciema centra teritorijas labiekārtošana (Ambeļu pagasts) </t>
  </si>
  <si>
    <t xml:space="preserve">Dubnas ciema ielu apgaismojuma izbūve (Dubnas pagasts). </t>
  </si>
  <si>
    <t>SOC-009</t>
  </si>
  <si>
    <t xml:space="preserve">Mobilās aprūpes vienības izveidošana Daugavpils novadā </t>
  </si>
  <si>
    <t>DND Attīstības pārvalde, Skrudalienas pagasta pārvalde, Salienas pagasta pārvalde</t>
  </si>
  <si>
    <t>Uzlabota veselības un sociālā aprūpe personām, kas zaudējušas pašaprūpes spējas, nodrošinot pakalpojumus viņu dzīves vietā. Izveidota materiāltehniskā bāze mobilo brigāžu vajadzībām, uzlabota sociālo darbinieku kapacitāte. Garāžas pielāgošana mobilās brigādes vajadzībām (Vecsalienas pagastā)</t>
  </si>
  <si>
    <t>ES, PB, VB</t>
  </si>
  <si>
    <t>Naujenes pagasta pārvalde, Lāču pamatskola</t>
  </si>
  <si>
    <t>2016.-2022.</t>
  </si>
  <si>
    <t xml:space="preserve">Lāču pamatskolas atjaunošanas darbu pabeigšana  (Naujenes pagasts)
</t>
  </si>
  <si>
    <t>Uzlaboti mācību apstākļi. Atbilstošu mēbeļu iegāde un telpu atjaunošana mācību procesa nodrošināšanai. Nodrošināta kvalitatīva mācību vide atbilstoši kontrolējošo iestāžu prasībām.</t>
  </si>
  <si>
    <t>Medumu pagasta pārvalde, Medumu speciālā pamatskola</t>
  </si>
  <si>
    <t>Mācību vides un brīvā laika pavadīšanas iespēju uzlabošana Naujenes pirmsskolas izglītības iestādē "Rūķītis" (Naujenes pagasts)</t>
  </si>
  <si>
    <t>PRV-011</t>
  </si>
  <si>
    <t>Tehniskā aprīkojuma atjaunošana aģentūras funkciju veikšanas nodrošināšanai: traktortehnikas, sāls-smilts kaisītāja, vieglās automašīnas piekabes ar tentu u.c.specializētās tehnikas iegāde</t>
  </si>
  <si>
    <t>2019.-2022.</t>
  </si>
  <si>
    <t>2018.-2022.</t>
  </si>
  <si>
    <t>Sociālā atbalsta un aprūpes centra “Avots” iemītnieku dzīves vides uzlabošana (Naujenes pagasts)</t>
  </si>
  <si>
    <t xml:space="preserve">PRV-019 </t>
  </si>
  <si>
    <t>100 00</t>
  </si>
  <si>
    <t xml:space="preserve">Tūrisma infrastruktūras labiekārtošana Daugavpils novadā </t>
  </si>
  <si>
    <t xml:space="preserve">439 276
</t>
  </si>
  <si>
    <t xml:space="preserve">Avārijas stāvoklī esošās vecās Līksnas pagasta pārvaldes administratīvās ēkas demontāža (Līksnas pagasts)
</t>
  </si>
  <si>
    <t xml:space="preserve">Projekts "Mūžam jauns"  </t>
  </si>
  <si>
    <t>Valsts kultūras pieminekļa - Raiņa dzīves vieta Berķenelē ēku atjaunošana un tehniskās vides uzlabošana (Kalkūnes pagasts)</t>
  </si>
  <si>
    <t>30 000</t>
  </si>
  <si>
    <t>2019.- 2022.</t>
  </si>
  <si>
    <t xml:space="preserve">IZG-017 </t>
  </si>
  <si>
    <t xml:space="preserve">IZG-014 </t>
  </si>
  <si>
    <t>SOC-021</t>
  </si>
  <si>
    <t>SOC-022</t>
  </si>
  <si>
    <t>CIS-139</t>
  </si>
  <si>
    <t>CIS-141</t>
  </si>
  <si>
    <t>SIL-013</t>
  </si>
  <si>
    <t>SIL-014</t>
  </si>
  <si>
    <t>UDN-034</t>
  </si>
  <si>
    <t>UDN-035</t>
  </si>
  <si>
    <t>UZD-022</t>
  </si>
  <si>
    <t>TUR-018</t>
  </si>
  <si>
    <t>TUR-019</t>
  </si>
  <si>
    <t>SAB-013</t>
  </si>
  <si>
    <t>JAU-016</t>
  </si>
  <si>
    <t>KUL-098</t>
  </si>
  <si>
    <t>ART-075</t>
  </si>
  <si>
    <t>ART-076</t>
  </si>
  <si>
    <t>ART-077</t>
  </si>
  <si>
    <t>Investīciju plāns 2018.-2020.gadam</t>
  </si>
  <si>
    <t xml:space="preserve">5.attēls  Nīcgales degradētā teritorija (Nīcgales  pagasts) </t>
  </si>
  <si>
    <t xml:space="preserve">6.attēls  Skrudalienas degradētā teritorija (Skrudalienas  pagasts) </t>
  </si>
  <si>
    <t>SOC-023</t>
  </si>
  <si>
    <t xml:space="preserve">2016.-2022. </t>
  </si>
  <si>
    <t xml:space="preserve">IZG-021 </t>
  </si>
  <si>
    <t>PRV-067</t>
  </si>
  <si>
    <t>CIS-144</t>
  </si>
  <si>
    <t>CIS-145</t>
  </si>
  <si>
    <t>CIS-146</t>
  </si>
  <si>
    <t>CIS-148</t>
  </si>
  <si>
    <t>TUR-020</t>
  </si>
  <si>
    <t>JAU-019</t>
  </si>
  <si>
    <t>KUL-099</t>
  </si>
  <si>
    <t>SPS-032</t>
  </si>
  <si>
    <t>Salienas pagasts sadarbībā ar vietējām biedrībām</t>
  </si>
  <si>
    <t>Publisku bezmaksas bezvadu interneta tīklāju ierīkošana  Višķu pagasta teritorijā. Atvieglota piekļuve e-pakalpojumiem, radīti jaunus digitālās iekļaušanas piedāvājumi. Tādu vietējo mazo un vidējo uzņēmumu attīstības veicināšana, kuri ievieš jauninājumus digitālos produktos un pakalpojumos.</t>
  </si>
  <si>
    <t>Uzlabota skolas mācību vide. Izremontētas skolas telpas, nomainīta elektroinstalācija, sakārtota skolas teritorija, uzstādīts žogs.</t>
  </si>
  <si>
    <t xml:space="preserve">Uzlabota un pilnvedota mācību vide, uzlabotas bērnu brīvā laika pavadīšanas iespējas. Iestādes teritorijā uzstādītas jaunas rotaļu konstrukcijas un saliekamā skatuve. Iegādāts mūsdienīgs aprīkojums iestādes pakalpojumu kvalitātes nodrošināšanai un jaunas grupas atvēršanai, t.sk. mēbeles, mīkstais inventārs, datori, interaktīvā tāfele ar projektoru, akustiskā sistēma. Iegādāts virtuves aprīkojums, veļas mašīna, teritorijas uzkopšanas specializētā tehnika. Katlu mājā atjaunoti katlu mezgli un automātikas bloks. </t>
  </si>
  <si>
    <t>Iegādāts aprīkojums internāta pakalpojumu izveidošanai Zemgales vidusskolā: mēbeles, gultas veļa, veļas mazgājamā mašīna, veļas žāvētājs, mikroviļņu krāsns, u.c.. Telpu kosmētiskais remonts, dušas kabīnes iegāde un uzstādīšana.</t>
  </si>
  <si>
    <t>Pašvaldības ceļa "Svente - Gulbji" daļas (2.8 km) asfalta seguma un gājēju celiņa izbūve (Sventes pagasts)</t>
  </si>
  <si>
    <t>Uzlabota ceļa kvalitāte (2.8 km)</t>
  </si>
  <si>
    <t>Uzlabota ceļa kvalitāte (2.14 km)</t>
  </si>
  <si>
    <t>Uzlabota ceļa kvalitāte (0.2 km)</t>
  </si>
  <si>
    <t xml:space="preserve">Baltezera teritorijas labiekārtošanas - 2. posms (Kalupes pagasts)
</t>
  </si>
  <si>
    <t>Ielu apgaismojuma infrastruktūras atjaunošanas darbi Kalkūnes ciemā  un Randenes ciemā. Nodrošināts ciemu ielu apgaismojums iedzīvotāju dzīves vides uzlabošanai</t>
  </si>
  <si>
    <t>Špoģu vidusskola</t>
  </si>
  <si>
    <t xml:space="preserve">Sociālās mājas pakalpojumu nodrošināšana. Veicināta sociālās atstumtības riskam pakļauto personu iekļaušanos sabiedrībā. </t>
  </si>
  <si>
    <t>Uzlabota ceļa kvalitāte ( 3.727 km)</t>
  </si>
  <si>
    <t xml:space="preserve">Uzlabota ceļa kvalitāte (asfalta seguma izbūve, 1.44 km).
</t>
  </si>
  <si>
    <t>Pašvaldības ceļa "Gribusti- Cirši" atjaunošana ( 3,88 km) (Naujenes pagasts)</t>
  </si>
  <si>
    <t xml:space="preserve">Katlu mājas granulu degļa nomaiņa kultūras nama siltumapgādes sistēmas efektivitātes paaugstināšanai </t>
  </si>
  <si>
    <t>Ciema centrālās kanalizācijas sistemas dīķu iztīrīšana no dūņām. Nodrošināta notekūdeņu kvalitatīvu attīrīšana un Valsts vides dienesta ieteikumu ievērošana.</t>
  </si>
  <si>
    <t xml:space="preserve">Ambeļu Brīvā laika centra sadzīves tehnikas klāsta modernizācija un paplašināšana piedāvājuma attīstībai: virtuves un telpu kopšanas aprīkojuma, jaunas veļas mazgāšanas/žāvēšanas tehnikas iegāde.  Lauku iedzīvotājiem nodrošināta iespēja izmantot centra virtuvi un veļas mazgātavi sabiedriskajām vajadzībām. </t>
  </si>
  <si>
    <t xml:space="preserve">Atbalsts vietējo kopienu iniciatīvām </t>
  </si>
  <si>
    <t xml:space="preserve">
Jauniešu apmaiņas programma (Brīvs un prātīgs)</t>
  </si>
  <si>
    <t xml:space="preserve">Sadarbojoties ar Vācijas brīvprātīgā darba organizācijām, brīvprātīgā darba prakses pārņemšanu veicināšana. Organizēts pieredzes apmaiņas brauciens novada jaunatnes lietu speciālistiem un jauniešu līderiem. </t>
  </si>
  <si>
    <t xml:space="preserve">Pagasta saieta nama izveidošana (ar aptuveni 80 skatītāju vietām) uz dzīvojamās mājas bāzes (Ezeru iela 8, Kalupe). Pagasta iedzīvotājiem nodrošināta kultūrvides pieejamība un socializēšanās telpa. 
</t>
  </si>
  <si>
    <t xml:space="preserve">Kultūrpieminekļa teritorijas sakopšana un publiskās vietas labiekārtošana: teritorijas izpētes veikšana, parka būvprojekta izstrādāšana, ceļiņu izveidošana, parka apgaismojuma ierīkošana, infrastruktūras objektu atjaunošana un papildināšana, u.c.. Kopienas socializēšanās un tūrisma piedāvājuma uzlabošana. Pagasta administrācijas pakalpojumu sniegšans vides uzlabošana. Nomainīti nolietojušies ēkas autentiskie logi ēkas ilgstpējas saglabāšanai.  Kultūrpieminekļa saglabāšanas un atbilstošas apsaimniekošanas nodrošināšana
</t>
  </si>
  <si>
    <t>Atjaunota baznīcas fasāde. Sakārtots kapsētas žogs un celiņš. Uzlabota kultūras mantojuma vides kvalitāte</t>
  </si>
  <si>
    <t xml:space="preserve"> Organizēti kultūras un mākslas pasākumi (Augšdaugava, Mūzikas Skrytuļs,  plenērs Berķenelē u.c.). Veiktas aktivitātes novada kultūras produktu reģionālās un starptautiskās aprites veicināšanai. Sniegts ieguldījums lauku radošo teritoriju koncepcijas attīstībā. </t>
  </si>
  <si>
    <t xml:space="preserve">Dabas parkā "Daugavas loki" izveidota dabas izziņas taka, kas nodrošina iespēju kājāmgājējiem droši un izzinoši doties no Juzefovas parka līdz Markovai pa Daugavas krastu. </t>
  </si>
  <si>
    <t xml:space="preserve">Jaunsventes parka publiskās piekļūšanas infrastruktūras uzlabošana (Sventes pagasts) </t>
  </si>
  <si>
    <t>Nodrošināts ciema ielu (Pļavas, Ziedu, Parka ielā) apgaismojums iedzīvotāju dzīves vides uzlabošanai</t>
  </si>
  <si>
    <t>APG-025</t>
  </si>
  <si>
    <t xml:space="preserve">Uzlaboti dzīves apstākļi un pieejamība kultūras pasākumiem mazāk aktīvās  kopienās un teritorijās. Organizēti mūžizglītības pasākumi, veselīga dzīvesveida popularizēšanas un radošās mākslas aktivitātes dažādu paaudžu cilvēkiem. Esošo sociālkultūras pakalpojumu sniegšanas vietu tehniskās bāzes uzlabošana attālās lauku teritorijās (Kultūra uz riteņiem)
</t>
  </si>
  <si>
    <t>Investīciju plāns 2021.-2023.gadam</t>
  </si>
  <si>
    <r>
      <rPr>
        <b/>
        <sz val="14"/>
        <rFont val="Calibri"/>
        <family val="2"/>
        <charset val="186"/>
      </rPr>
      <t>1.pielikums</t>
    </r>
    <r>
      <rPr>
        <sz val="14"/>
        <rFont val="Calibri"/>
        <family val="2"/>
        <charset val="186"/>
      </rPr>
      <t xml:space="preserve">: Darbības programmas "Izaugsme un nodarbinātība" prioritārā virziena "Vides aizsardzība un resursu izmantošanas efektivitāte"  4.2.2. specifiskā atbalsta mērķa “Atbilstoši pašvaldības integrētajām attīstības programmām sekmēt energoefektivitātes paaugstināšanu un AER izmantošanu pašvaldību ēkās” ietvaros īstenojamās projektu idejas </t>
    </r>
    <r>
      <rPr>
        <b/>
        <sz val="14"/>
        <rFont val="Calibri"/>
        <family val="2"/>
        <charset val="186"/>
      </rPr>
      <t>(4.2.2.SAM)</t>
    </r>
  </si>
  <si>
    <r>
      <rPr>
        <b/>
        <sz val="14"/>
        <rFont val="Calibri"/>
        <family val="2"/>
        <charset val="204"/>
      </rPr>
      <t>2.pielikums</t>
    </r>
    <r>
      <rPr>
        <sz val="14"/>
        <rFont val="Calibri"/>
        <family val="2"/>
        <charset val="204"/>
        <scheme val="minor"/>
      </rPr>
      <t>: Darbības programmas "Izaugsme un nodarbinātība" prioritārā virziena "Vides aizsardzība un resursu izmantošanas efektivitāte" 5.6.2. specifiskā atbalsta mērķa "Teritoriju revitalizācija, reģenerējot degradētās teritorijas atbilstoši pašvaldību integrētajām attīstības programmām". Latgales programmas ietvaros īstenojamās projektu idejas. (</t>
    </r>
    <r>
      <rPr>
        <b/>
        <sz val="14"/>
        <rFont val="Calibri"/>
        <family val="2"/>
        <charset val="204"/>
      </rPr>
      <t>5.6.2.SAM</t>
    </r>
    <r>
      <rPr>
        <sz val="14"/>
        <rFont val="Calibri"/>
        <family val="2"/>
        <charset val="204"/>
        <scheme val="minor"/>
      </rPr>
      <t>)</t>
    </r>
  </si>
  <si>
    <t>Ambeļu pagasta pārvalde sadarbībā ar vietējām  biedrībām</t>
  </si>
  <si>
    <t xml:space="preserve">Uzlabota vides un dzīves apstākļu kvalitāte vientuļajiem senioriem un jaunajām māmiņām, kas nonāca krīzes situācijā. Izveidota pakalpojumu sniegšanai atbilstoša vide: jumta siltināšana, ēkas logu un durvju nomaiņa, sanitāro mezglu un durvju pielāgošana, elektroinstalācijas nomaiņa, aprīkojuma iegāde </t>
  </si>
  <si>
    <t>2022-2023</t>
  </si>
  <si>
    <t>2021-2023</t>
  </si>
  <si>
    <t>Uzlabota seguma kvalitāte</t>
  </si>
  <si>
    <t>Daugavpils novada domes Īpašuma nodaļa</t>
  </si>
  <si>
    <t xml:space="preserve"> Droša bērnu laukuma ierīkošana iedzīvotāju dzīves kvalitātes uzlabošanai, pilnvērtīgākai un aktīvai bērnu brīvā laika pavadīšanai. </t>
  </si>
  <si>
    <t>2021.</t>
  </si>
  <si>
    <t xml:space="preserve">Jaunas administratīvās ēkas telpu izveide administratīvo funkciju pildīšanai Līksnas pagasta pārvaldē (Līksnas pagasts)
</t>
  </si>
  <si>
    <t xml:space="preserve">Uzlabota ielas seguma un ceļa grants seguma kvalitāte </t>
  </si>
  <si>
    <t>Kapelas ēkas saglabāšanas būvdarbu veikšana: jumta seguma remonts, ēkas tehniskā izpēte, kolonu atjaunošana u.c. novada kultūras mantojuma saglabāšanai, popularizēšanai un izmantošanai kultūras dzīves un tūrisma aktivitātēm.</t>
  </si>
  <si>
    <t xml:space="preserve">Parka teritorijas labiekārtošana: Objekta „Avotiņš” pārbūve, jaunas koka nojumes izbūve,  informatīvo plāksnīšu uzgatavošana un uzstādīšana pie apstādījumiem, celiņu atjaunošana un kāpņu ar margām uzstādīšana u.c.Socializēšanās vides un tūrisma piedāvājuma kvalitātes attīstība.
</t>
  </si>
  <si>
    <t>Pasākumi Līksnas pagasta publisko ezeru ekosistēmas atjaunošanai (Līksnas pagasts)</t>
  </si>
  <si>
    <t>Kanāla tīrīšana un atjaunošana starp karjeru un ezeru. Īpaši aizsargājamās dabas teritorijas dabas aizsardzības plāna pasākumu ieviešana Ļubastā. Koša ezera infrastruktūras izveide, informatīvie stendi, pieejas laipas u.c. Zivju resursu papildināšana</t>
  </si>
  <si>
    <t>Pašvaldības uzraudzībā esošo kapsētu paplašināšanas darbi. Kapsētas pakalpojumu pilnveidošana atbilstoši esošajām pieprasījumam. Līksnas pagastā: Kapličas jumta seguma un  fasādes atjaunošana Mīšteļu kapos, brīvkrānu ierīkošana Vaikuļānu un Patmaļu kapos, atkritumu savākšanas laukuma labiekārtošana, žogu atjaunošana Patmaļu un Vaikuļānu kapos</t>
  </si>
  <si>
    <t>Pašvaldības ceļa" Upes iela"  (64-64) (0.00 - 0,900 ) atjaunošana (Laucesas pagasts)</t>
  </si>
  <si>
    <t>Uzlabota ceļa kvalitāte (melnā seguma atjaunošana 0,900 km)</t>
  </si>
  <si>
    <t xml:space="preserve">Pašvaldības ceļa "Vasiļova – Puriņi – dzelzceļš" seguma uzlabošanas turpinājums (Maļinovas pagasts)  </t>
  </si>
  <si>
    <t>Zaļumu ciema ielu apgaismojuma ierīkošana un ielas labiekārtošana (Maļinovas pagasts)</t>
  </si>
  <si>
    <t>Tiks izveidots pievilcīgs tūristiem objekts.</t>
  </si>
  <si>
    <t>2021.-2023.</t>
  </si>
  <si>
    <t>2021.-2025.</t>
  </si>
  <si>
    <t>Uzbūvēta normatīvo aktu prasībām atbilstoša sporta zāle skolas izglītības (ārpusstundu aktivitāšu) programmu, pagasta un novada sporta aktivitāšu (iedzīvotāju veselīgā dzīvesveida) vajadzībām.</t>
  </si>
  <si>
    <t>Naujenes pamatskolas sporta laukuma atjaunošana (Naujenes pagasts)</t>
  </si>
  <si>
    <t>2022.-2023.</t>
  </si>
  <si>
    <t xml:space="preserve">Uzlabota ielas melnā  seguma kvalitāte Vecstropu ciema daļā ,   ierīkoti stāvlaukumi  18.novembra ielā pie dz. m.418,420 un 428   </t>
  </si>
  <si>
    <t xml:space="preserve">Uzlabota ielas melnā seguma kvalitāte, atjaunoti gājēju celiņi, paplasināti autostāvlaukumi pie dz. mājām 18.novembra iela 387 un 389 </t>
  </si>
  <si>
    <t>Uzlabota ielas melnā seguma kvalitāte, atjaunoti gājēju celiņi, paplašināti autostāvlaukumi pie dz. mājām  Meža iela 4.,6, Daugavas iela 17,19,21.</t>
  </si>
  <si>
    <t>Uzlabota ielas melna seguma kvalitāte</t>
  </si>
  <si>
    <t>Naujenes pagatsa parvalde</t>
  </si>
  <si>
    <t xml:space="preserve">Gājēju kāpņu atjaunošana Vecstropu ciemā (Naujenes pagasts) </t>
  </si>
  <si>
    <t>Uzlabota gājēju drošība Vecstropu ciema teriotrijā pie dz. mājas 18.novembra iela 390 un 398</t>
  </si>
  <si>
    <t>Uzlabota izglītības iestādes fiziskā vide un materiāltehniskais nodrošinājums. Uzlabots iestādes piedāvājums. Izremontētas mācību telpas. Mūzikas instrumentu bāzes atjaunošana. Datorgrafikas un vizuali plastiskās mākslas apgūšanai nepieciešamā aprīkojuma iegāde un telpu pielāgošana. Ofisa aprīkojuma iegāde (kopētājs, u.c.). Bruģētā laukuma pie skolas , avārijas stāvoklī esošā stāvlaukuma atjaunošana. Datortehnikas iegāde izglītības programmas īstenošanai.Uzlabots ekas tehniskais stāvoklis, novērsti ēkas tehniskajā apsekjošanā norādītie trūkumi, atjaunota ekas ventilācijas sistēma, ierīkota zibensaizsardzība, nosiltināti bēniņi, atjaunota ēkas aizsargapmale, durvis nomainītas uz ugunsdrošajām durvīm, veikts telpu remonts, t.sk 1. stāva grīdu nomaiņa</t>
  </si>
  <si>
    <t>Atjaunots asfalta segums skolas piebraucamajam ceļam, iekšpagalmam, uzlabota skolas ārejā vide.</t>
  </si>
  <si>
    <t xml:space="preserve">Veikta sporta laukuma atjaunošana.Nodrošināta kvalitatīva vide sporta nodarbībām ārā , aprīkots sporta laukums izglītības programmmas un interešu izglītības realizācijai, kā arī ciema iedzīvotāju sporta  aktivitātēm.. Pilnveidota pagasta sporta infrastruktūra. Uzlabotas bērnu un jauniešu brīvā laika pavadīšanas iespējas. 
</t>
  </si>
  <si>
    <t xml:space="preserve">Izveidots  jauns sportalaukums ar ielu vingrošanas aprīkojumu, atjaunots segums esošajā basketbola laukumā, uzstādīti basketbola vairogi un grozi, soliņi. Izveidots jauns veselību veicinošss infrastruktūras objekts. </t>
  </si>
  <si>
    <t>2022.</t>
  </si>
  <si>
    <t>2023.</t>
  </si>
  <si>
    <t>Kultūras nama fasādes un jumta remonts. Nodrošināta ēkas iltgspēja.  Sakārtota pagasta publiskā kulturvide un ārtelpa. Nodrošināta kultūrvides pieejamība pagasta iedzīvotājiem</t>
  </si>
  <si>
    <t>Parka jaunizveidotā gājēju celiņa pagarināšana pa pašvaldības īpašumā esošo zemi un teritorijas labierkārtošana. Uzlabota publiskā piekļūšana parka teritorijai.</t>
  </si>
  <si>
    <t>Uzlabota ceļa kvalitāte (grants segums, 0,92 km)</t>
  </si>
  <si>
    <t>Uzlabota ceļa kvalitāte ( ~4,03 km)</t>
  </si>
  <si>
    <t>Retroautomobiļu kolekcijas izvietošana Daugavpils būvniecības  tehnikuma ĪPĪV Višķi teritorijā  (Višķu pagasts)</t>
  </si>
  <si>
    <t xml:space="preserve">Silenes ciema centralizētās ūdensapgādes  un kanalizācijas sistēmas izbūve, nodrošināta kvalitatīva dzeramā ūdens piegāde. Uzlabota ūdensapgādes kvalitāte. </t>
  </si>
  <si>
    <t>Atpūtas vietas ierīkošana Sila ezera, Bruņu ezera, Dzirnavu dīķa krastā (Skrudalienas pagasts)</t>
  </si>
  <si>
    <t>Atpūtas infrastruktūras izbūve ezeru un dīķa  krastos. Mazināta antropogēnā slodze. Pilnveidotas iedzīvotāju brīva laika pavadīšanas iespējas.</t>
  </si>
  <si>
    <t xml:space="preserve">Skrudalienas ciema un Silenes ciema ielu apgaismojuma stabu nomaiņa (Skrudalienas pagasts)
</t>
  </si>
  <si>
    <t xml:space="preserve">Ēkas tehniskā stāvokļa uzlabošana: jumta seguma nomaiņa, brūkoša dūmvadu kanāla demontāža, pamatu hidroizolācijas atjaunošana, betona apmales uzstādīšana.  Lielās zāles audio un gaismas aparatūras modernizācija. Datortehnikas iegāde (novecojušo portatīvo datoru nomaiņa) Mācību un informācijas centrā. Gaisa kondicionieru uzstādīšana darba kabinetos (2. un 3. st.).Tiks uzlabota pasākumu un  darba vides kvaitāte.  </t>
  </si>
  <si>
    <t>2022.-2025.</t>
  </si>
  <si>
    <t>DND Attīstības pārvalde, Daugavpils pilsētas dome, SIA "Daugavpils ūdens"</t>
  </si>
  <si>
    <t>Panākt augsnes, grunts, pazemes un virszemes ūdeņu kvalitātes uzlabošanu, atjaunot un uzlabot vides kvalitāti piesārņotajā vietā. Projekta ietvaros izveidotās infrastruktūras ekspluatācijas rezultātā saražoto kompostu iespējams izmantot teritoriju apzaļumošanā vai citā veidā saskaņā ar normatīvo aktu prasībām.</t>
  </si>
  <si>
    <t>Dienvidlatgales vēsturisko parku ķēde – kopējs tīklveida tūrisma piedāvājums Dienvidlatgales kā reģionālas nozīmes tūrisma galamērķa pozicionēšanas veicināšanai</t>
  </si>
  <si>
    <t>2021.-2027.</t>
  </si>
  <si>
    <t>DN pašvaldības aģentūra „TAKA” , Ilūkstes novada pašvaldība, Krāslavas novada pašvaldība, Daugavpils universitāte</t>
  </si>
  <si>
    <t>Atbilstoši higiēnas normu prasībām aprīkotas un renovētas esošās vai izbūvētas jaunas telpas Medumu skolas internātam vismaz 100 izglītojamajiem ar minimālo platību vismaz 700 m2 un ar atsevišķās guļamtelpām 2-3 audzēkņiem un vismaz vienu apvienoto sanitāro mezglu uz 2 guļamtelpām, kā arī mācību un interešu izglītības telpām. Papildus esošai, licencētas un akreditētas vēl vismaz 7 speciālās profesionālās izglītības programmas (ar garīgās attīstības traucējumiem). Nodrošināts kvalificēts pedagoģiskais personāls. Skola ir ieguvusi speciālās profesionālās  izglītības attīstības centra statusu.</t>
  </si>
  <si>
    <t>Daugavpils pilsētas un Daugavpils, Ilūkstes, Krāslavas, Preiļu, Dagdas, Līvānu, Aglonas, Vārkavas un Riebiņu novadu pašvaldības, Daugavpils novada Izglītības pārvalde, VSAC “Latgale”, Daugavpils Universitāte, Dienvidlatgales reģiona izglītības iestādes, kas realizē pamatizglītības 58 un 59 koda programmas.</t>
  </si>
  <si>
    <t>Mobilā aptieka</t>
  </si>
  <si>
    <t xml:space="preserve">Novada iedzīvotājiem tiks nodrošināta iespēja iegādāties medikamentus, higiēnas un veselības stiprināšanas līdzekļus.  Dažviet samazinātā sabiedriskā transporta reisu skaita dēļ tas vispār nav iespējams.  Mobilā aptieka piegādās gan bezrecepšu medikamentus, gan slimo cilvēku apkopes līdzekļus, dezinfekcijas līdzekļus, higiēnas piederumus, gan arī pieņems pasūtījumus recepšu medikamentiem. Mobilā aptieka būs aprīkota ar ātrgaitas interneta savienojumu, kas ļaus pieņemt arī e-receptes. </t>
  </si>
  <si>
    <t xml:space="preserve">SIA “Grīvas poliklīnika” drošas veselības aprūpes infrastruktūras izveidošana, t.sk. energoefektivitātes pasākumu realizēšana pašvaldības ēkās </t>
  </si>
  <si>
    <t xml:space="preserve">Realizējot energoefektivitātes pasākumus, būs nodrošināta kvalitatīva veselibas pakalpojumu sniegšana iedzīvotājiem, veicinot arī jaunu ārstniecības personu piesaisti reģionam, rezultātā sasniedzot: 1) iekštelpu mikroklimata un gaisa kvalitāte pēc nepieciešamajām prasībām; 2) darbinieku un pacientu termiskais komforts; 3) apgaismojuma līmenis saskaņā ar prasībām; 4) pieļaujamais trokšņu līmenis; 5) enerģētiskās drošības nostiprinājums; 6) samazināts elektroenerģijas un siltumenerģijas izmaksu apjoms; 7) arhitektoniski izteiksmīgas ēkas izskats. 8) papildus medicīnisko iekārtu ievietošana jaunajiem pakalpojumiem; 9) samazināsies vides piesārņojums. </t>
  </si>
  <si>
    <t>2021.-2024.</t>
  </si>
  <si>
    <t xml:space="preserve">Dienvidlatgales ūdens ainavu ceļš </t>
  </si>
  <si>
    <t>Atraisīts Dienvidlatgales ainavu kapitāla potenciāls, nodrošināta nacionālo vērtību saglabātība un pieejamība nākotnē. Tas savukārt pozitīvi ietekmē vietējo cilvēku dzīves kvalitāti, veicina reģiona ekonomisko aktivitāti un atpazīstamību, kā arī bioloģisko daudzveidību</t>
  </si>
  <si>
    <t>Daugavpils pilsētas pašvaldība (vadošais partneris), Daugavpils novada pašvaldība (Augšdaugavas novads), Latgales plānošanas reģiona administrācija, Latgales Speciālās ekonomiskās zonas administrācija, citi publiskie partneri, privātie partneri.</t>
  </si>
  <si>
    <t>DND Attīstības pārvalde, komersanti</t>
  </si>
  <si>
    <t>2019.-2027.</t>
  </si>
  <si>
    <t>Pašvaldības grantu konkurss jauno uzņēmumu projektu atbalstam</t>
  </si>
  <si>
    <t>2017.-2023.</t>
  </si>
  <si>
    <t>Izglītības pārvalde</t>
  </si>
  <si>
    <t>Attīstības pārvalde, špoģu vidusskola,Latgales  reģiona attīstības aģentūra</t>
  </si>
  <si>
    <t>Višķu pagasta pārvalde, DND Attīstībaqs pārvalde</t>
  </si>
  <si>
    <t>Daugavpils būvniecības tehnikuma izglītības programmas īstenošanas vietas Višķos mācību vides atjaunošana (Višķu pagasts)</t>
  </si>
  <si>
    <t>DND Attīstības pārvalde; Komunālās saimniecības nodaļa</t>
  </si>
  <si>
    <t>Veikti iestādes atjaunošanas un modernizācijas pasākumi mācību telpās un kopmītnēs, t.sk. ieejas, foaje un tualešu, kabinetu, jumta remontdarbi atbilstoši sanitāri higiēnisko normu prasību ievērošanai</t>
  </si>
  <si>
    <t>Inovatīvas, iekļaujošas un kvalitatīvas speciālās profesionālās izglītības vides  attīstība Dienvidlatgalē (Medumu pagasts)</t>
  </si>
  <si>
    <t>Siltumapgādes sistēmas modernizācija, automātiskais režīms, resursu samazinašana</t>
  </si>
  <si>
    <t>Lociku ciema katlu mājas modernizācija (Naujenes pagasts)</t>
  </si>
  <si>
    <t>Siltumapgādes sistēmas modernizācija, automātiskais režīms, rezursu samazināšana</t>
  </si>
  <si>
    <t>Ūdensvada un kanalizācijas sistēmu nomaiņa dzīvojamo zonu iekšpagalmos, ūdens un kanalizāciajs sistemas ilgstspējības nodrošināšana.</t>
  </si>
  <si>
    <t>Centralizētā ūdensvada un kanalizācijas sistēmas infrastruktūras atjaunošana Naujenes pagastā (Naujenes pagasts)</t>
  </si>
  <si>
    <t>Randenes ciema privātsektora pieslēgšana pie centralizētajām komunikācijām  (Kalkūnes pagasts)</t>
  </si>
  <si>
    <t>Drošības pogas pakalpojums Daugavpils novadā</t>
  </si>
  <si>
    <t xml:space="preserve">Nīcgales pagasta pirmsskolas izglītības iestādes “Sprīdītis” fiziskās vide uzlabošana (Nīcgales pagasts). </t>
  </si>
  <si>
    <t>Latgales lauksaimniecības precīzo tehnoloģiju pārneses un mācību centra izveide (Višķu pagasts)</t>
  </si>
  <si>
    <t>Klientu izmitināšanas uzlabošana sociālo pakalpojumu centrā "Pīlādzis" (Kalupes pagasts)</t>
  </si>
  <si>
    <t>Višķu dienas centra autobusa iegāde klientu piegādei pakalpojuma sniegšanai (Višķu pagasts)</t>
  </si>
  <si>
    <t>Avārijas stāvokļa novēršana dzīvojamās mājas "Bruņene 24" pagratelpā (Skrudalienas pagasts)</t>
  </si>
  <si>
    <t xml:space="preserve">Pašvaldības ceļa Krivošejevo-L.Kriviņi 0,000 - 3,727 km tehniskā stāvokļa uzlabošana (Biķernieku pagasts) </t>
  </si>
  <si>
    <t>Pašvaldības ceļa Tabore -Kovališķi-Osinovka 0,000 - 4,030 km tehniskā stāvokļa uzlabošana (Tabores pagasts)</t>
  </si>
  <si>
    <t>Līksnas ciema Daugavas ielas posma asfalta seguma atjaunošana 200 m  (Līksnas pagasts)</t>
  </si>
  <si>
    <t xml:space="preserve">Kraujas ciema  Meža ielas posma ( dz. māja Nr.6 un Nr.4) Daugavas ielas  dz. m. 17.,19 un 21 ielas posma pārbūve (Naujenes pagasts) </t>
  </si>
  <si>
    <t>Gājēju celiņa Špoģi - Višķi atjaunošana (Višķu pagasts)</t>
  </si>
  <si>
    <t>Ambeļu kultūras nama katlu mājas aprīkojuma atjaunošana (Ambeļu pagasts)</t>
  </si>
  <si>
    <t>Projekts "Vietējās pārtikas ražošanas un piegādes atbalsta sistēmas attīstība Utenas - Latgales pārrobežu reģionā" (LOCAL FOODS)</t>
  </si>
  <si>
    <t xml:space="preserve">Kūdras apstrādes un inovatīvu kūdras produktu ražotne – kūdras inovāciju pētniecības centrs (Nīcgales pagasts) </t>
  </si>
  <si>
    <t>Austrumlatvijas viedo tehnoloģiju un aviācijas klastera attīstība Daugavpils lidostai pieguļošajās teritorijās ar specializāciju aviācijas nozarē un komerciālās aviācijas lidostas darbības nodrošināšana (Naujenes pagasts)</t>
  </si>
  <si>
    <t>Olu pulvera, melanža un gaļas pārstrādes līnijas izveide Augšdaugavas novada Sventes pagastā (Sventes pagasts)</t>
  </si>
  <si>
    <t xml:space="preserve">Izveidots autostāvlaukums un ceļini  ērtākai piekļūšanai  Kalupes ģimenes ārsta praksei, SPC "Pīlādzis", Kalupes pasta nodaļai  un sociālājiem dzīvokļiem.  </t>
  </si>
  <si>
    <t>Pirmā pasaules kara vēstures mantojuma tūrisma maršruts un ekspozīcijas apmeklētāju piesaistīšanai pierobežas teritorijā (Medumu pagasts)</t>
  </si>
  <si>
    <t>Projekts "Mārketinga kampaņa Latgales reģiona tūrisma attīstībai un popularizēšanai"</t>
  </si>
  <si>
    <t>Kalkūnes ciema jauniešu un sporta centra remonts (Kalkūnes pagasts)</t>
  </si>
  <si>
    <t>Dabas izziņas takas maršruta izstrāde un izveide dabas parkā "Daugavas loki" kājāmgājējiem no Juzefovas līdz Markovai (Naujenes pagasts)</t>
  </si>
  <si>
    <t>Medumu parka pārbūve (Medumu pagasts)</t>
  </si>
  <si>
    <t>Vēsturiski piesārņotās vietas sanācija bijušās izgāztuves un dūņu lauku “Križi” teritorijā (Naujenes pagasts)</t>
  </si>
  <si>
    <t>Medumu speciālās pamatskolas teritorijas fiziskās vides uzlabošana (Medumu pagasts)</t>
  </si>
  <si>
    <t>Medumu speciālās pamatskolas sporta zāles izbūve (Medumu pagasts)</t>
  </si>
  <si>
    <t>Naujenes pamatskolas teritorijas melnā seguma atjaunošana (Naujenes pagasts)</t>
  </si>
  <si>
    <t>2016.-2023.</t>
  </si>
  <si>
    <t>Projekts "EUROPE DIRECT" (Višķu pagasts)</t>
  </si>
  <si>
    <t>Kalupes ciema ūdens attīrīšanas iekārtu modernizācija (Kalupes pagasts)</t>
  </si>
  <si>
    <t>Medumu ciema daudzdzīvokļu dzīvojamās mājas Alejas ielā 18 pieslēgšana pie centralizētajām komunikācijām  (Medumu pagasts)</t>
  </si>
  <si>
    <t>AADSO</t>
  </si>
  <si>
    <t>Bioloģiski noārdāmo atkritumu pārstrādes iekārtu izveide poligonā “Cinīši” (Demenes pagasts)</t>
  </si>
  <si>
    <t>Pretplūdu/erozijas novēršanas pasākumi Daugavpils novada objektos (Naujenes pagasts, Tabores pagasts, Laucesas pagasts, Līksnas pagasts)</t>
  </si>
  <si>
    <t>Naujenes pagasta pārvalde, Tabores pagasta pārvalde, Laucesas pagasta pārvalde, Līksnas pagasta pārvalde</t>
  </si>
  <si>
    <t>Pretplūdu/erozijas novēršanas pasākumu veikšana Kraujas ciemā Naujenes pagastā (Daugavas krasta turpmākā nogruvuma novēršana), Maļutki ciemā Tabores un Laucesas pagastā (Daugavas un Gļinovkas upes krastu nostiprināšana), Ļūbastes ciemā Līksnas pagastā (plūdu mazināšana). Cilvēku teritroijas vērtību apdraudējuma riska mazināšana.</t>
  </si>
  <si>
    <t xml:space="preserve">Dienvidlatgales sadzīves atkritumu poligona funkcionalitātes paplašināšana ar bioloģiski noārdāmo atkritumu pārstrādes iekārtu izveidi poligonā “Cinīši”. Samazināts apglabāto atkritumu atkritumu apjoms. Atkritumu atkārtotas izmantošanas un pārstrādes nodrošināšana. 
</t>
  </si>
  <si>
    <t xml:space="preserve">Degradētās un piesārņotās teritorijas sakārtošanas. Vides riska novēršana. </t>
  </si>
  <si>
    <t>Bijušās pilsētas sadzīves izgāztuves "Križi" teritorijas vides sakārtošana (Naujenes pagasts)</t>
  </si>
  <si>
    <t>CIT-030</t>
  </si>
  <si>
    <t>MAJ-045</t>
  </si>
  <si>
    <t>Pašvaldības ceļa "Aveņi- d/s"Daugava" (1.120 km) asfaltēšana (Kalkūnes pagasts)</t>
  </si>
  <si>
    <t xml:space="preserve">2019.-2023. </t>
  </si>
  <si>
    <t>Bērnu rotaļu laukumu pilnveidošana Kalkūnes, Randenes un Muitas ciemos (Kalkūnes pagasts)</t>
  </si>
  <si>
    <t>UDN-038</t>
  </si>
  <si>
    <t>Daugavpils Izpletņlēcēju sporta kluba pieejamības nodrošināšana kvalitatīvākai un drošākai kluba iespēju izmantošanai dažādām sociālajām grupām (Kalkūnes pagasts)</t>
  </si>
  <si>
    <t>SPS-025</t>
  </si>
  <si>
    <t>UDN-036</t>
  </si>
  <si>
    <t>CIS-149</t>
  </si>
  <si>
    <t>CIS-151</t>
  </si>
  <si>
    <t>Ielu apgaismojuma izbūve Maļinovas ciema Skolas ielā, Dārza ielā un Alejas, Sporta  ielā (Maļinovas pagasts)</t>
  </si>
  <si>
    <t>Medumu ciema dzīvojamās mājas Alejas ielā 18 pieslēgšana pie centrālās ūdensapgādes un kanalizācijas sistēmas. Iedzīvotaju labklajības un komforta dzīves paaugtinasana</t>
  </si>
  <si>
    <t>UDN-037</t>
  </si>
  <si>
    <t>ART-078</t>
  </si>
  <si>
    <t>CIS-152</t>
  </si>
  <si>
    <t>CIS-154</t>
  </si>
  <si>
    <t>CIS-153</t>
  </si>
  <si>
    <t>CIS-155</t>
  </si>
  <si>
    <t>CIT-028</t>
  </si>
  <si>
    <t>Izveidotas jaunas ekspozīcijas "Lūgšanas istaba" par iedzīvotāju tradicionālo amata prasmēm. Etnogrāfijas ekspozīcijas ēkas remonts, t.sk.jumta atjaunošana</t>
  </si>
  <si>
    <t>SIL-016</t>
  </si>
  <si>
    <t>UDN-039</t>
  </si>
  <si>
    <t>SIL-015</t>
  </si>
  <si>
    <t xml:space="preserve">Pašvaldības dzīvojamās mājas (Skolas iela 5, Skolas iela 11a, Skolas iela 13a, Skolas iela 9, Nīcgale) atjaunošana (Nīcgales pagasts)
</t>
  </si>
  <si>
    <t>MAJ-044</t>
  </si>
  <si>
    <t>SOC-024</t>
  </si>
  <si>
    <t>UZD-023</t>
  </si>
  <si>
    <t xml:space="preserve">Tabores ciema Ozolu ielas un Sadnieku ciema Sadnieku ielas pārbūve (Tabores pagasts) </t>
  </si>
  <si>
    <t>IZG-059</t>
  </si>
  <si>
    <t>SAB-014</t>
  </si>
  <si>
    <t>PRV-069</t>
  </si>
  <si>
    <t>CIS-157</t>
  </si>
  <si>
    <t>SOC-025</t>
  </si>
  <si>
    <t>IZG-060</t>
  </si>
  <si>
    <t>SOC-026</t>
  </si>
  <si>
    <t>PRV-070</t>
  </si>
  <si>
    <t>UZD-024</t>
  </si>
  <si>
    <t>JAU-021</t>
  </si>
  <si>
    <t>CIT-031</t>
  </si>
  <si>
    <t>SIA Daugavpils reģionālā slimnīca</t>
  </si>
  <si>
    <t>Magnētiskās rezonanses pieejamības nodrošināšana Daugavpils reģionālajā slimnīcā (Daugavpils)</t>
  </si>
  <si>
    <t>VES-009</t>
  </si>
  <si>
    <t xml:space="preserve">Stihisko atkritumu izgāztuvju likvidācija </t>
  </si>
  <si>
    <t>CIT-029</t>
  </si>
  <si>
    <t>CIS-150</t>
  </si>
  <si>
    <t>IZG-056</t>
  </si>
  <si>
    <t>IZG-057</t>
  </si>
  <si>
    <t>IZG-058</t>
  </si>
  <si>
    <t>SPS-033</t>
  </si>
  <si>
    <t>UDN-040</t>
  </si>
  <si>
    <t>ART-079</t>
  </si>
  <si>
    <t>Uzlabota ceļa kvalitāte (grants segums )</t>
  </si>
  <si>
    <t>CIS-156</t>
  </si>
  <si>
    <t>Skolu ēdnīcu aprīkojuma atjaunošana un pilnveidošana Lāču pamatskolā un Naujenes pamatskolā (Naujenes pagasts)</t>
  </si>
  <si>
    <t xml:space="preserve"> Kalupes pagasta pārvalde, Skrudalienas pagasta pārvalde 
</t>
  </si>
  <si>
    <t>Daugavpils būvniecības tehnikuma ĪPĪV Višķi dienesta viesnīcas ēkas remonts (Višķu pagasts)</t>
  </si>
  <si>
    <t xml:space="preserve">Višķu pagasta pārvalde, Daugavpils būvniecības tehnikuma IPĪV Višķi </t>
  </si>
  <si>
    <t xml:space="preserve">Uzlabota ēdināšanas pakalpojuma sniegšanas kvalitāte izglītības iestādēs: iegādātas jaunas virtuves iekārts </t>
  </si>
  <si>
    <t xml:space="preserve">Lāču pamatskola, Naujenes pamatskola </t>
  </si>
  <si>
    <t>2023.-2025.</t>
  </si>
  <si>
    <t xml:space="preserve">Tehniskā aprīkojuma iegāde  Dubnas, Līksnas, Nīcgales, Skrudalienas un Sventes pagastu pārvaldēm teritorijas apsaimniekošanas u.c.pašvaldības funkciju veikšanas nodrošināšanai </t>
  </si>
  <si>
    <t>Dubnas pagasta pārvalde, Līksnas pagasta pārvalde, Nicgales pagasta pārvalde, Skrudalienas pagasta pārvalde, Sventes pagasta pārvalde</t>
  </si>
  <si>
    <t>Tehniskā aprīkojuma iegāde pašvaldības teritorijas apsaimniekošanas un citu komunālsaimniecības darbu veikšanai: traktori, piekabes, kravas automašīna, zāles pļaujmašīna auto ceļu uzkopšanai, metāla cisterna, u.c.</t>
  </si>
  <si>
    <t>Ēkas sagatavošana funkciju mainīšanai.Vides uzlabošana daudzfunkcionālā centra pakalpojumu klāsta pilnveidošanai un paplašināšanai. Būvdarbi telpu pielāgošanai, t.sk.pamatkonstrukciju drošības uzlabošana, apsardzes un ugunsdzēsības signalizācijas ierīkošana, ieejas mezgla pārbūve, liftu sistēmas uzstādīšana vides pieejamības nodrošināšanai. Dušas un veļas mazgāšanas telpu ierīkošana publiskai lietošanai. Betona aizsargapmaļu remonts. Garāžas remonts mobilas brigādes mašīnas izvietošanai.Nomainīti nolietojušies ēkas autentiskie logi ēkas ilgstpējas saglabāšanai. Uzstādīta apsardzes, ugunsdrošības signalizācija un videonovērošana .</t>
  </si>
  <si>
    <t>Ambeļu pagasta pārvalde, Kalupes pagasta pārvalde, Višķu pagasta pārvalde</t>
  </si>
  <si>
    <t>Demenes pagasta pārvalde, Laucesas pagasta pārvalde, Salienas pagasta pārvalde, Sventes pagasta pārvalde, Tabores pagasta pārvalde, Višķu pagasta pārvalde</t>
  </si>
  <si>
    <t xml:space="preserve">Ambeļu, Demenes, Kalupes un Višķu pagastu pārvalžu administratīvās apbūves tehniskā stāvokļa uzlabošana </t>
  </si>
  <si>
    <t>Nodrošināta pagasta pārvalžu funkciju izpildei piemērota vide. Ambeļu pagasta pārvaldes ēkas pārbūve, tehniskās apbūves teritorijas sakārtošana, pagalma bruģa maiņa. Demenes pagasta pārvaldes ēkas 1.stāva remonts. Ēkas ieejas bloka, pieslēguma ieejai atjaunošana, pamatu hidroizolācija., ēkas fasādes un bēniņu siltināšana, logu nomaiņa. Kalupes pagasta pārvaldes ēkas telpu kosmētiskais remonts. Višķu pagasta pārvaldes administrācijas ēkas jumta un sienu siltināšana, logu maiņa.</t>
  </si>
  <si>
    <t>Naujenes pagasta pārvalde, SIA "Naujenes pakalpojumu serviss"</t>
  </si>
  <si>
    <t>2018.-2023.</t>
  </si>
  <si>
    <t>2023.-2024.</t>
  </si>
  <si>
    <t>2019.-2024.</t>
  </si>
  <si>
    <t>2021.- 2023.</t>
  </si>
  <si>
    <t>2022.-2024.</t>
  </si>
  <si>
    <t>Biķernieku pagasta pārvalde sadarbībā ar Biķernieku pamatskolu</t>
  </si>
  <si>
    <t>Sporta laukuma izbūve pie daudzdzīvokļu mājām Naujenes ciemā ( Naujenes pagasts).</t>
  </si>
  <si>
    <t>2020.-2023.</t>
  </si>
  <si>
    <t>Sventes pagasta pārvaldes ēkas ieejas pielāgošana cilvēkiem ar īpašām vajadzībām (Sventes pagasts)</t>
  </si>
  <si>
    <t xml:space="preserve">Līksnas pagasta pārvalde, Skrudalienas pagasta pārvalde </t>
  </si>
  <si>
    <t xml:space="preserve">Bērnu rotaļu un sporta laukuma ierīkošana Līksnas ciemā (Līksnas pagasts) un Silenes ciemā (Skrudalienas pagasts)  </t>
  </si>
  <si>
    <t>Pašvaldības kapsētu teritoriju labiekārtošana Līksnas pagastā</t>
  </si>
  <si>
    <t>Līksnas pagasta pārvalde ar vietējām biedrībām</t>
  </si>
  <si>
    <t xml:space="preserve">PRV-037 </t>
  </si>
  <si>
    <t>VP1/RV1.1/U1.1.12</t>
  </si>
  <si>
    <t>IZG-017, IZG-018, IZG-021</t>
  </si>
  <si>
    <t>Projekta idejas prioritāte</t>
  </si>
  <si>
    <t>Papildinātība ar citiem projektiem</t>
  </si>
  <si>
    <t>Daugavpils būvniecības tehnikuma IPĪV "Višķi", Pašvaldības aģentūra "Višķi", DND Attīstības pārvalde</t>
  </si>
  <si>
    <t>Autobusu iegāde skolēnu pārvadāšanai Demenes un Dubnas pagastos</t>
  </si>
  <si>
    <t>Autobusu iegāde skolēnu pārvadāšanai Kalkūnes, Nīcgales un Sventes pagastos</t>
  </si>
  <si>
    <t>Demenes pagasta pārvalde, Dubnas pagasta pārvalde</t>
  </si>
  <si>
    <t>Kalkūnes pagasta pārvalde, Nīcgales pagasta pārvalde, Sventes pagasta pārvalde</t>
  </si>
  <si>
    <t xml:space="preserve">Autoparka atjaunošana skolēnu pārvadāšanas funkcijas nodrošināšanai. </t>
  </si>
  <si>
    <t xml:space="preserve">IKT bāzes modernizācija mācību procesa organizēšanai Kalupes pamatskolā (Kalupes pagasts), Lāču pamatskolā (Naujenes pagasts), Naujenes pamatskolā (Naujenes pagasts), Salienas vidusskolā (Salienas pagasts), Sventes vidusskolā (Sventes pagasts), Špoģu vidusskolā (Višķu pagasts), Zemgales vidusskolā (Demenes pagasts) 
</t>
  </si>
  <si>
    <t>Uzlaboti mācību apstākļi. Nodrošināta kvalitatīva mācību vide atbilstoši kontrolējošo iestāžu prasībām.Atbilstošu mēbeļu iegāde mācību procesa nodrošināšanai. Koridoru seguma nomaiņa Naujenes pamatskolā. Sakārtota Vaboles vidusslokas lietus ūdens novadīšanas sistēma, uzlabota skolas ārtelpas fiziskā vide. Špoģu vidusskolas pirmsskolas izglītības programmu īstenšanas telpu pielāgošana grupai 1-2 gadus veciem bērniem: telpu vienkāršota atjaunošana, mēbeļu iegāde, santehniskā mezgla pielāgošana, elektroinstalācijas darbi, apkures sistēmas uzlabošana, ieejas mezglu reonts, atsevišķas ieejas izveidošana u.c. Zemgales vidusskolas apkures sistēmas atjaunošana.</t>
  </si>
  <si>
    <t xml:space="preserve">Fiziskās vides uzlabošana Naujenes pamatskolā (Naujenes pagasts), Špoģu vidusskolā (Višķu pagasts),  Vaboles vidusskolā (Vaboles pagasts) un Zemgales vidusskolā (Demenes pagasts)  
</t>
  </si>
  <si>
    <t xml:space="preserve"> Demenes pagasta pārvalde, Naujenes pagasta pārvalde, Vaboles pagasta pārvalde, Višķu pagasta pārvalde 
</t>
  </si>
  <si>
    <t>Nodrošināta kvalitatīva mācību vide atbilstoši kontrolējošo iestāžu prasībām. Paaugstināta ēkas drošība un ilgtspēja: jumta un ārsienu siltināšana, apkures sistēmas rekonstrukcija, telpu renovācija. Bērnu laukuma atjaunošana. Atjaunotas betona apmales.</t>
  </si>
  <si>
    <t>2021.- 2022.</t>
  </si>
  <si>
    <t>Nīcgales PII “Sprīdītis”, Nīcgales pagasta pārvalde</t>
  </si>
  <si>
    <t>Projekts "RoboNet: IT programmēšanas un robotikas kompetenču attīstība Latgales, Visaginas un Ignalinas pārrobežu reģionu skolās” (Višķu pagasts)</t>
  </si>
  <si>
    <t>Uzlabota pieeja karjeras atbalstam izglītojamiem vispārējās un profesionālās izglītības iestādēs. Atbalstīta izglītojamo individuālā kompetenču attīstība, samazināta priekšlaicīgu mācību pārtraukšana preventīvus un intervences pasākumu rezultātā</t>
  </si>
  <si>
    <t>Pasākumu komplekss vispārējās un profesionālās izglītības iestāžu izglītojamiem karjeras atbalstam un individuālo kompetenču attīstībai</t>
  </si>
  <si>
    <t xml:space="preserve">Naujenes pagasta pārvalde, Naujenes SPSPC </t>
  </si>
  <si>
    <t xml:space="preserve">Apsardzes un ugunsdzēsības signalizācijas ierīkošana pagastu pārvalžu ēkās Biķernieku, Kalkūnes, Sventes pagastos </t>
  </si>
  <si>
    <t>Biķernieku pagasta pārvalde, Kalkūnes pagasta pārvalde, Sventes pagasta pārvalde</t>
  </si>
  <si>
    <t>Biķernieku pagasta pārvalde, Kalkūnes pagasta pārvalde, Laucesas pagasta pārvalde, Medumu pagasta pārvalde, Naujenes pagasta pārvalde, Tabores pagasta pārvalde, Vaboles pagasta pārvalde</t>
  </si>
  <si>
    <t xml:space="preserve">Tehniskā aprīkojuma iegāde Biķernieku, Kalkūnes, Laucesas, Medumu, Naujenes, Tabores un Vaboles pagastu pārvaldēm teritorijas apsaimniekošanas u.c.pašvaldības funkciju veikšanas nodrošināšanai </t>
  </si>
  <si>
    <t>Laucesas pagasta pārvalde, Naujenes pagasta pārvalde, Skrudalienas pagasta pārvalde</t>
  </si>
  <si>
    <t xml:space="preserve">Pakalpojumu sniegšanas vides kvalitātes un drošības uzlabošana. Ēkas pārbūves, atjaunošanas, teritorijas labiekārtošanas darbi. </t>
  </si>
  <si>
    <t xml:space="preserve">Laucesas, Naujenes un Skrudalienas pagastu pārvalžu administratīvās apbūves tehniskā stāvokļa uzlabošana </t>
  </si>
  <si>
    <t>Pakalpojumu sniegšanas vides kvalitātes un drošības uzlabošana. Laucesas PP ēkai: betona aizsargkārtas, nesošo kolonnu stiprināšana, ēkas apmales, lieveņu, kāpņu un jumta seguma atjaunošana, ārsienu bojājumu aizdarināšana u.c.. Naujenes PP ēkām: jumta kontrukcijas un seguma atjaunošana (Saules ielā 15), bruģa seguma atjaunošana. Skrudalienas PP ēkai: sienu un jumta siltināšana, apmaļu atjaunošana, zibensaizsardzības ierīkošana.</t>
  </si>
  <si>
    <t>Nodrošināta pagasta pārvaldes funkciju izpildei piemērota vide, paaugstināta ēkas energoefektivitāte. Ēkas fasādes un bēniņu siltināšana saskaņā ar tehniskās apsekošanas atzinumu.</t>
  </si>
  <si>
    <t xml:space="preserve">Līksnas un Kalupes pagastu pārvalžu autotransporta bāzes atjaunošana pašvaldības funkciju izpildes nodrošināšanai </t>
  </si>
  <si>
    <t>Līksnas pagasta pārvalde, Kalupes pagasta pārvalde</t>
  </si>
  <si>
    <t xml:space="preserve">Skrudalienas pagasta pārvaldes autotransporta bāzes atjaunošana pašvaldības funkciju izpildes nodrošināšanai </t>
  </si>
  <si>
    <t>Automašīnas iegāde komunālo pakalpojumu funkciju veikšanas nodrošināšanai</t>
  </si>
  <si>
    <t>Nodrošināta pašvaldības dzīvojamā fonda ilgtspēja. Dzīvojamās mājas atjaunošanas remontdarbi: jumtu seguma ventilācijas šahtu, lietus notekcauruļu atjaunošana, ēkas siltināšana, šahtu, lietus notekcauruļu atjaunošana, ēkas siltināšana, jumta seguma nomaiņa, u.c. u.c.</t>
  </si>
  <si>
    <t>Daudzīvokļu mājas Nr.7  Dubna, lodžiju remonts (Dubnas pagasts)</t>
  </si>
  <si>
    <t>Daudzdzīvokļu mājas Alejas iela 22, Medumi, jumta seguma nomaiņa (Medumu pagasts)</t>
  </si>
  <si>
    <t>DND Īpašuma nodaļa sadarbībā ar pagastu pārvaldēm</t>
  </si>
  <si>
    <t xml:space="preserve">Demenes, Dubnas, Kalupes, Līksnas, Skrudalienas, Sventes pagastu pārvalžu tehniskās apbūves stāvokļa uzlabošana </t>
  </si>
  <si>
    <t>Demenes  pagasta pārvalde, Dubnas pagasta pārvalde, Kalupes pagasta pārvalde, Līksnas pagasta pārvalde, Skrudalienas pagasta pārvalde, Sventes pagasta pārvalde</t>
  </si>
  <si>
    <t xml:space="preserve">Nodrošināta pagastu pārvalžu funkciju izpildei piemērota vide, pašvaldības būvju ilgtspēja, tehnikas uzglabāšanai piemēroti apstākli. Demenes PP(Draudzības iela 26, Demene): lielgabarītu tehnikas garāžas jumta remonts. Dubnas PP: piebūves izbūve autotehnikas un tehniskā inventāra uzglabāšnai. Kalupes PP: autotehnikas un lielgabarīta tehnikas garāzas jumta seguma, durvju, logu un vārtu nomaiņa. Līksnas PP: sainbiecisko telpu izbūve kurināmā uzglabāšanai. Skrudalienas PP (Riču iela 10A, Silene): jumta seguma un elektroinstalācijas remonts. Sventes PP: garāžu vārtu nomaiņa.  </t>
  </si>
  <si>
    <t>Centralizētās siltumapgādes sistēmas efektivitātes paaugstināšana. Katla, siltumtīklu nomaiņa, telpu remonts, katlu mājas automatizēšana. Daugavpils būvniecības tehnikuma IPĪV "Višķi" siltumtrases pievada būvniecība.</t>
  </si>
  <si>
    <t>Kalupes ciema centralizētās ūdens attīrīšanas iekārtu atjaunošana, t.sk.ūdens atdzelžošanas 
stacijas rekonstrukcija. Nodrošināta kvalitatīva un vides prasībām atbilstoša ūdenssaimniecības pakalpojumu pieejamība.Kvalitatīva dzeramā ūdens nodrošināšana  iedzīvotājiem</t>
  </si>
  <si>
    <t xml:space="preserve">DN pašvaldības aģentūra „TAKA”, tūrisma asociācija "Ezerzeme" </t>
  </si>
  <si>
    <t>DND Attīstības pārvalde sadarbībā ar Partnerību "Kaimiņi"</t>
  </si>
  <si>
    <t xml:space="preserve">Atbalsts vietējo kopienu iniciatīvām Partnerības "Kaimiņi" aktivitāšu ietvaros </t>
  </si>
  <si>
    <t>Uzlabota izglītības iestādes fiziskā vide Višķu pagasta telpās: klašu telpu un gaiteņu remonts, lokālās ventilācijas sistēmas ierīkošana, mūzikas instrumentu bāzes atjaunošana, ofisa aprīkojum iegāde (kopētājs, u.c.). Labiekārtota iestādes teritorija. Koncertflīģela iegāde un aprīkošana iestādes akreditācijas nodrošināšanai. Iegādāts mūsdienīgs aprīkojums iestādes pakalpojumu kvalitātes nodrošināšanai iestādes telpās Malnavas koledžas mācību korpusā (Višķu tehnikums, telpa Nr.4): mēbeles, mīkstais inventārs, automātiskais ekrāns, datori, videoprojektors, akustiskā sistēma. Labiekārtota iestādes teritorija Višķu pagastā. Telpu remonts iestādes Kalkūnes pagasta mācību punktā.</t>
  </si>
  <si>
    <t xml:space="preserve">Špoģu mūzikas un mākslas skola sadarbībā ar Kalkūnes pagasta pārvaldi un Višķu pagasta pārvaldi </t>
  </si>
  <si>
    <t>Daugavpils novada dome,    DN Kultūras pārvalde</t>
  </si>
  <si>
    <t xml:space="preserve">Biedrība "Daugavpils izpletņlēcēju sporta klubs" </t>
  </si>
  <si>
    <t xml:space="preserve">Ambeļu vēsturiskā parka un dīķa teritorijas labiekārtošana (Ambeļu pagasts) </t>
  </si>
  <si>
    <t>DN pašvaldības aģentūra „TAKA” sadarbībā ar Višķu pagasta pārvaldi</t>
  </si>
  <si>
    <t>Labiekārtotas atpūtas vietas, atjaunoti rekreācijas infrastruktūras elementi pie tūrisma objektiem. Uzlabota novada tūrisma un rekreācijas piedāvājumu kvalitāte. Sakārtota kultūrmantojuma objektu teritorija.Atjaunota un pilnveidota dabas parka "Daugavas loki" publisko atpūtas vietu infrastruktūra:  kāpņu atjaunošana, atkritumu urnu, galdu un solu uzstādīšana, piebraucamā ceļa uzlabošana, celiņu tīkla atjaunošana Hoftenbergas parkā, u.c.  Izveidotas un pilnveidotas atpūtas vietas iedzīvotāju un tūristu brīvā laika pavadīšanai. Samazināta antropogēna slodze īpaši aizsargājamās teritorijas problēmvietās.</t>
  </si>
  <si>
    <t>Bērnu rotaļu laukuma izveide Kraujas un Naujenes ciemos (Naujenes pagasts) un Červonkas ciemā (Vecsalienas pagasts)</t>
  </si>
  <si>
    <t>Naujenes pagasta parvalde, Salienas pagasta pārvalde</t>
  </si>
  <si>
    <t>Bērnu rotaļu laukuma izveide Nīcgales ciemā (Nīcgales pagasts)</t>
  </si>
  <si>
    <t>Daugavpils novada dome sadarbībā ar Kalkūnes pagasta pārvaldi</t>
  </si>
  <si>
    <t>DND Attīstības pārvalde sadarbībā ar Višķu pagasta pārvaldi</t>
  </si>
  <si>
    <t>DN Dabas resursu nodaļa</t>
  </si>
  <si>
    <t>2019.-2025.</t>
  </si>
  <si>
    <t>ES, PB, CL, PL</t>
  </si>
  <si>
    <t>ES, CL, PL</t>
  </si>
  <si>
    <t>PB, CL, VB, ES</t>
  </si>
  <si>
    <t>PB, ES, VB</t>
  </si>
  <si>
    <t>PB, ES, VB, CL</t>
  </si>
  <si>
    <t xml:space="preserve"> ES, CL</t>
  </si>
  <si>
    <t>PB, ES, CL, PL</t>
  </si>
  <si>
    <t>PB, PL, ES, CL</t>
  </si>
  <si>
    <t>PB, CL, PL</t>
  </si>
  <si>
    <t>PB, ES,  CL</t>
  </si>
  <si>
    <t>VP1/RV1.1/U1.1.10</t>
  </si>
  <si>
    <t>VP1/RV1.1/U1.1.3</t>
  </si>
  <si>
    <t>VP1/RV1.1/U1.1.1, VP1/RV1.1/U1.1.12</t>
  </si>
  <si>
    <t>VP1/RV1.1/U1.1.5</t>
  </si>
  <si>
    <t>VP1/RV1.1/U1.1.5, VP1/RV1.1/U1.1.10</t>
  </si>
  <si>
    <t>VP1/RV1.1/U1.1.2</t>
  </si>
  <si>
    <t>VP2/RV2.6/U2.6.1;  VP2/RV2.6/U2.6.2</t>
  </si>
  <si>
    <t>VP2/RV2.6/U2.6.1</t>
  </si>
  <si>
    <t>VP1/RV1.4/U1.4.1</t>
  </si>
  <si>
    <t>VP1/RV2.7/U2.7.1</t>
  </si>
  <si>
    <t>VP2/RV2.1/U2.1.2</t>
  </si>
  <si>
    <t xml:space="preserve">VP2/RV2.1/U2.1.2; VP2/RV2.2/U2.2.1 </t>
  </si>
  <si>
    <t xml:space="preserve">VP2/RV2.1/U2.1.2, VP2/RV2.2/U2.2.7, </t>
  </si>
  <si>
    <t xml:space="preserve">VP2/RV2.1/U2.1.2, VP2/RV2.3/U2.3.1 </t>
  </si>
  <si>
    <t>VP2/RV2.1/U2.1.2, VP2/RV2.1/U2.1.3</t>
  </si>
  <si>
    <t>VP2/RV2.3/U2.3.1; VP2/RV2.3/U2.3.2</t>
  </si>
  <si>
    <t>VP2/RV2.1/U2.1.2,    VP2/ RV2.6/U2.6.1</t>
  </si>
  <si>
    <t>VP2/RV2.3/U2.3.2</t>
  </si>
  <si>
    <t xml:space="preserve">VP2/RV2.9/U2.9.1 </t>
  </si>
  <si>
    <t>VP2/RV2.2/U2.2.3</t>
  </si>
  <si>
    <t>VP2/RV2.2/U2.2.2</t>
  </si>
  <si>
    <t xml:space="preserve">  VP3/RV3.1/U3.1.1;  VP3/RV3.1/U3.1.2</t>
  </si>
  <si>
    <t xml:space="preserve">  VP3/RV3.1/U3.1.1;  VP4/RV4.3/U4.3.8</t>
  </si>
  <si>
    <t>VP1/RV1.1/U1.1.7; VP4/RV4.1/U4.1.2;  VP4/RV4.3/U4.3.2</t>
  </si>
  <si>
    <t xml:space="preserve"> VP1/RV1.1/U1.1.6;   VP1/RV1.2/U1.2.1 </t>
  </si>
  <si>
    <t>VP1/RV1.1/U1.1.12; VP2/RV2.4/U2.4.1</t>
  </si>
  <si>
    <t>VP2/RV2.5/U2.5.1</t>
  </si>
  <si>
    <t>VP2/RV2.2/U2.2.7</t>
  </si>
  <si>
    <t>VP2/RV2.8/U2.8.1</t>
  </si>
  <si>
    <t>VP2/RV2.8/U2.8.1, VP4/RV4.1/U4.1.1</t>
  </si>
  <si>
    <t>VP4/RV4.1/U4.1.1</t>
  </si>
  <si>
    <t>VP4/RV4.1/U4.1.2</t>
  </si>
  <si>
    <t xml:space="preserve">VP2/RV2.5/U2.5.1, VP4/RV4.3/U4.3.8
</t>
  </si>
  <si>
    <t>VP2/RV2.5/U2.5.1; 
VP4/RV4.1/U4.1.2</t>
  </si>
  <si>
    <t>VP2/RV2.4/U2.4.1; 
VP2/RV2.5/U2.5.1</t>
  </si>
  <si>
    <t>VP2/ RV2.5/U2.5.1; 
VP4/ RV4.1/U4.1.2</t>
  </si>
  <si>
    <t>VP4/RV4.3/U4.3.4; 
VP4/RV4.3/U4.3.5</t>
  </si>
  <si>
    <t>VP4/RV4.3/U4.3.7; 
VP4/RV4.3/U4.3.8</t>
  </si>
  <si>
    <t>VP4/RV4.2/U4.2.5</t>
  </si>
  <si>
    <t>VP4/RV4.2/U4.2.1; 
VP4/RV4.2/U4.2.2; 
VP4/RV4.3/U4.3.4</t>
  </si>
  <si>
    <t>VP1/RV1.4/U1.4.1; 
VP4/RV4.3/U4.3.5</t>
  </si>
  <si>
    <t>VP4/RV4.2/U4.2.6</t>
  </si>
  <si>
    <t>VP4/RV4.3/U4.3.8</t>
  </si>
  <si>
    <t>VP4/RV4.3/U4.3.9; 
VP4/RV4.3/U4.3.7</t>
  </si>
  <si>
    <t>VP4/RV4.2/U4.2.2; 
VP4/RV4.3/U4.3.5</t>
  </si>
  <si>
    <t>VP4/RV4.3/U4.3.8; 
VP4/RV4.3/U4.3.9</t>
  </si>
  <si>
    <t>VP4/RV4.2/U4.2.3, 
VP4/RV4.3/U4.3.6</t>
  </si>
  <si>
    <t>VP4/RV4.2/U4.2.5; 
VP4/RV4.3/U4.3.7</t>
  </si>
  <si>
    <t>VP4/RV4.3/U4.3.</t>
  </si>
  <si>
    <t>VP4/RV4.3/U4.3.2; 
VP4/RV4.3/U4.3.9</t>
  </si>
  <si>
    <t>VP4/RV4.3/U4.3.4</t>
  </si>
  <si>
    <t>VP3/RV3.1/U3.1.1; 
VP4/RV4.3/U4.3.8</t>
  </si>
  <si>
    <t>VP3/RV3.1/U3.1.1</t>
  </si>
  <si>
    <t>VP1/RV1.3/U1.3.1; 
VP1/RV1.4/U1.4.1</t>
  </si>
  <si>
    <t>VP1/RV1.2/U1.2.1; 
VP1/RV1.3/U1.3.1</t>
  </si>
  <si>
    <t>VP2/RV2.1/U2.1.2; 
VP2/RV2.2/U2.2.1</t>
  </si>
  <si>
    <t>VP2/RV2.7/U2.7.1; 
VP4/RV4.3/U4.3.5</t>
  </si>
  <si>
    <t>VP2/RV2.6/U2.6.1; 
VP2/RV2.6/U2.6.2</t>
  </si>
  <si>
    <t>VP1/RV1.1/U1.1.2; 
VP1/RV1.1/U1.1.12</t>
  </si>
  <si>
    <t>VP1/RV1.1/U1.1.12; 
VP1/RV1.1/U1.1.5</t>
  </si>
  <si>
    <t>VP1/RV1.1/U1.1.2; 
VP1/RV1.1/U1.1.9</t>
  </si>
  <si>
    <t>VP1/RV1.1/U1.1.5; 
VP1/RV1.1/U1.1.12; 
VP1/RV1.4/U1.4.1</t>
  </si>
  <si>
    <t>VP2/RV2.4/U2.4.1</t>
  </si>
  <si>
    <t>VP1/RV1.1/U1.1.12; 
VP2/RV2.4/U2.4.1</t>
  </si>
  <si>
    <t>VP4/RV3.1/U3.1.4; 
VP4/RV4.3/U4.3.2; 
VP4/RV4.3/U4.3.5</t>
  </si>
  <si>
    <t>VP4/RV4.2/U4.2.3</t>
  </si>
  <si>
    <t>VP4/RV4.3/U4.3.7</t>
  </si>
  <si>
    <t>VP4/RV4.3/U4.3.1; 
VP4/RV4.3./U.4.3.2</t>
  </si>
  <si>
    <t>VP2/RV2.1/U2.1.3; 
VP2/RV2.5/U2.5.1</t>
  </si>
  <si>
    <t>PRV-071</t>
  </si>
  <si>
    <t>IZG-061</t>
  </si>
  <si>
    <t>PRV-072</t>
  </si>
  <si>
    <t>ART-080</t>
  </si>
  <si>
    <t>SAB-015</t>
  </si>
  <si>
    <t>Projekts "Ģimeņu dzīvotspējas nākotne Eiropas lauku apvidos"(Erasmus+)</t>
  </si>
  <si>
    <t>Veikta parka teritorijas sakārtošana, ierīkoti jauni celiņi u.c.infrastruktūras objekti, atjaunoti parka  stādījumi. Pilnveidotas iedzīvotāju brīva laika pavadīšanas un tūrisma piedāvājuma iespējas. Nodrošināta vērtīgas dabas un kultūras vietas saglabāšana. (Daļa pasākumu īstenota projekta LV-RU-023 "Parki bez robežām" ietvaros)</t>
  </si>
  <si>
    <t>Organizētas amatu meistardarbnīcas amatniecības iemaņu pārmantošanai un attīstībai pašnodarbinātības veicināšanai un vietējo tradīciju saglabāšanai.  Daļēji īstenots projekta ENI-LLB-1-216 "Dvinas/Daugavas ielejas iedzīvotāju tradicionālo amata prasmju izpēte, saglabāšana un nodošana nākamajām paaudzēm" ietvaros.</t>
  </si>
  <si>
    <t>Daugavpils novada pašvaldības degradēto teritoriju revitalizācija. Radītas darbavietas - 14. Piesaistītas investīcijas jaunu ražošanas formu attīstīšanai - 2192895 EUR apmērā. Degradēto teritoriju platību samazinājums, kā rezultātā  uzlabota publiskā infrastruktūra - apt.9,02 ha.</t>
  </si>
  <si>
    <t>Pašvaldības ceļa pārbūve degradētās teritorijas revitalizācijai. Projekta ietvaros tiks veikta “Daugavpils novada pašvaldības ceļa  (86-37)  “Vārpene-Ezerne-Saulkalni”  pārbūve Skrudalienas pagasta degradētās teritorijas revitalizācijai”. Tiks pārbūvēts pašavldības ceļš 2,7 km garumā. Projekta ietvaros tiks pārbūvēts funkcionālais savienojums saimnieciskās darbības sekmēšanai SIA "AVANGARDEN" (LV41503037218) teritorijām /viesu nams, remontu darbnīca, z/s lopu novietne/ un zemnieku saimniecībām, kurs izmanto šo pašavlības ceļi savas saimnieciskās darbības nodrošināšani.</t>
  </si>
  <si>
    <t>Krāslavas novada dome - vadošais partneris</t>
  </si>
  <si>
    <t>Pēdējās jūdzes optiskās infrastruktūras izbūve Daugavpils (Augšdaugavas novads) novada pilsētās un ciemos</t>
  </si>
  <si>
    <t xml:space="preserve">Nodrošināt platjoslas interneta savienojumu visā novada teritorijā, lai atbalstītu pakalpojumu pieejamību un uzņēmējdarbību. Novada attīstības centros būs pieejams platjoslas internets ar Eiropa 2020 stratēģijā noteikto ātrumu ne mazāku par 30 Mbit/s, kam jābūt pieejamam ikvienam Eiropas Savienības iedzīvotājam. Tas veicinās gan uzņēmējdarbības un e-komercijas attīstību, gan būs platforma izglītības kvalitātes uzlabošanai, telemedicīnas attīstībai, tūrisma attīstībai un viedo tehnoloģiju ieviešanai. Šī infrastruktūra veicinās attīstības plaisas mazināšanos.  Mazināsies darbaspēka migrācija, jo infrastruktūra ļaus strādāt attālināti, tādējādi pieaugs  Daugavpils novada pašvaldības ieņēmumi no iedzīvotāju ienākuma nodokļa. </t>
  </si>
  <si>
    <t>Daugavpils novada dome, Latgales plānošanas reģions, LVRTC,LPR pašvaldības,Elektronisko sakaru komersanti</t>
  </si>
  <si>
    <t>Industriālo teritoriju revitalizācija, veicot publiskās infrastruktūras sakārtošanu privāto investīciju piesaistei. (Sventes pagasts)</t>
  </si>
  <si>
    <t>DND Attīstības pārvalde, Daugavpils novada pašvaldība (Augšdaugavas novads), Daugavpils pilsētas dome, Latgales Speciālās ekonomiskās zonas administrācija, citi publiskie partneri – kravu pārvadātāju asociācija.</t>
  </si>
  <si>
    <t>Daugavpils novada dome, PIKC Daugavpils Būvniecības tehnikums IPĪV “Višķi” ,Latgales plānošanas reģiona Uzņēmējdarbības atbalsta centrs (LUC), pašvaldības, Latvijas tehnikas tirgotāju un ražotāju asociācija, tehnikas tirgotāji, lauksaimniecibas ķīmijas un sēklu tirgotāji, Latvijas Republikas Zemkopības ministrija</t>
  </si>
  <si>
    <t>Attīstīt ilgtspējīgu mobilitāti  novada un reģiona līmenī. Dienvidaustrumu apvedceļa ap Daugavpils pilsētu un otrā tilta pāri Daugavai būvniecība</t>
  </si>
  <si>
    <t>Daugavpils novada dome, Daugavpils pilsētas dome, VAS “Latvijas Valsts Ceļi”</t>
  </si>
  <si>
    <t>REG-001</t>
  </si>
  <si>
    <t>REG-002</t>
  </si>
  <si>
    <t>REG-003</t>
  </si>
  <si>
    <t>REG-004</t>
  </si>
  <si>
    <t>REG-005</t>
  </si>
  <si>
    <t>REG-006</t>
  </si>
  <si>
    <t>REG-007</t>
  </si>
  <si>
    <t>REG-008</t>
  </si>
  <si>
    <t>REG-009</t>
  </si>
  <si>
    <t>REG-010</t>
  </si>
  <si>
    <t>REG-011</t>
  </si>
  <si>
    <t>REG-012</t>
  </si>
  <si>
    <t>DND Attīstības pārvalde, Latgales plānošanas reģions, DU un Rēzeknes augstskola, SIA Laflora</t>
  </si>
  <si>
    <t>VP4/RV4.1/U4.1.2.</t>
  </si>
  <si>
    <t>IZG-017, IZG-018, IZG-020, SPS-014, ART-066</t>
  </si>
  <si>
    <t>IZG-026, IZG-027, KUL-063, KUL-064, KUL-089</t>
  </si>
  <si>
    <t>IZG-007, IZG-018, IZG-020, IZG-036,  IZG-042, IZG-046</t>
  </si>
  <si>
    <t>IZG-007, IZG-017, IZG-020, IZG-036,  IZG-042, IZG-046</t>
  </si>
  <si>
    <t>IZG-017, IZG-018, IZG-046</t>
  </si>
  <si>
    <t>IZG-017</t>
  </si>
  <si>
    <t>IZG-017, IZG-018</t>
  </si>
  <si>
    <t>PRV-001, PRV-002</t>
  </si>
  <si>
    <t>SOC-012, PRV-041</t>
  </si>
  <si>
    <t>SOC-018</t>
  </si>
  <si>
    <t>PRV-015, PRV-048, 
PRV-057, PRV-058</t>
  </si>
  <si>
    <t>PRV-020, PRV-021, 
PRV-022, PRV-025, 
PRV-031, PRV-037, 
PRV-051, PRV-053, 
PRV-059, PRV-062, 
PRV-063</t>
  </si>
  <si>
    <t>PRV-019</t>
  </si>
  <si>
    <t>SOC-009, PRV-017, 
PRV-041, PRV-042</t>
  </si>
  <si>
    <t>PRV-011, PRV-057, PRV-058</t>
  </si>
  <si>
    <t>MAJ-013</t>
  </si>
  <si>
    <t>MAJ-016</t>
  </si>
  <si>
    <t>MAJ-019, MAJ-020</t>
  </si>
  <si>
    <t>MAJ-015, MAJ-040</t>
  </si>
  <si>
    <t>MAJ-015, MAJ-035</t>
  </si>
  <si>
    <t>CIS-059, CIS-100</t>
  </si>
  <si>
    <t>CIS-020</t>
  </si>
  <si>
    <t>CIS-033, CIS-100</t>
  </si>
  <si>
    <t>CIS-032, CIS-63, CIS-108, CIS-134</t>
  </si>
  <si>
    <t>CIS-049, CIS-070, CIS-071, CIS-072</t>
  </si>
  <si>
    <t>CIS-074, CIS-098, CIS-107</t>
  </si>
  <si>
    <t>CIS-002, CIS-116</t>
  </si>
  <si>
    <t>CIS-074, CIS-075, CIS-107</t>
  </si>
  <si>
    <t>CIS-033, CIS-59</t>
  </si>
  <si>
    <t>CIS-054, CIS-061, CIS-092, CIS-122, CIS-128</t>
  </si>
  <si>
    <t>UZD-014, UZD-019, 
KUL-087</t>
  </si>
  <si>
    <t>UZD-011, UZD-014, 
KUL-087</t>
  </si>
  <si>
    <t>JAU-003</t>
  </si>
  <si>
    <t>JAU-001</t>
  </si>
  <si>
    <t>KUL-011, KUL-032, 
KUL-033, KUL-046, 
KUL-088</t>
  </si>
  <si>
    <t>KUL-006, KUL-044, 
KUL-060, KUL-070, 
KUL-87, KUL-085</t>
  </si>
  <si>
    <t>KUL-004, KUL-032, 
KUL-033, KUL-046, 
KUL-088</t>
  </si>
  <si>
    <t>KUL-020</t>
  </si>
  <si>
    <t>KUL-004, KUL-011, 
KUL-033, KUL-046, 
KUL-088</t>
  </si>
  <si>
    <t>KUL-004, KUL-011, 
KUL-032, KUL-046, 
KUL-088</t>
  </si>
  <si>
    <t>ART-006</t>
  </si>
  <si>
    <t>KUL-006, KUL-008, 
KUL-044, KUL-070, 
KUL-087</t>
  </si>
  <si>
    <t>KUL-004, KUL-011, 
KUL-032, KUL-033, 
KUL-046</t>
  </si>
  <si>
    <t>ART-012, ART- 021, 
ART-022, ART-24, 
ART-055</t>
  </si>
  <si>
    <t>ART-002, ART-013, 
ART-053, ART-062, 
ART-063</t>
  </si>
  <si>
    <t>ART-001, ART-032</t>
  </si>
  <si>
    <t>ART-028, ART-054</t>
  </si>
  <si>
    <t>ART-048</t>
  </si>
  <si>
    <t>ART-002, ART-013, 
ART-024, ART-062, 
ART-063</t>
  </si>
  <si>
    <t>ART-012, ART-019, 
ART- 021, ART-022, 
ART-24</t>
  </si>
  <si>
    <t>ART-002</t>
  </si>
  <si>
    <t>ART-002, ART-013, 
ART-024, ART-053, 
ART-063</t>
  </si>
  <si>
    <t>ART-002, ART-013, 
ART-024, ART-053, 
ART-062</t>
  </si>
  <si>
    <t>IZG-007, IZG-017, IZG-018, IZG-020, SPS-014</t>
  </si>
  <si>
    <t>CIT-002, CIT-005, CIT-007, CIT-011, CIT-025</t>
  </si>
  <si>
    <t>IZG-045</t>
  </si>
  <si>
    <t>IZG-007, IZG-018, IZG-020, IZG-036, IZG-042, IZG-046</t>
  </si>
  <si>
    <t>IZG-013, IZG-027, 
KUL-063, KUL-064, KUL-089</t>
  </si>
  <si>
    <t>IZG-017, IZG-018, IZG-036</t>
  </si>
  <si>
    <t>PRV-011, PRV-048, 
PRV-058</t>
  </si>
  <si>
    <t>MAJ-040, MAJ-035</t>
  </si>
  <si>
    <t>CIS-012, CIS-039</t>
  </si>
  <si>
    <t>CIS-046, CIS-114</t>
  </si>
  <si>
    <t>CIS-049, CIS-067, CIS-071, CIS-072</t>
  </si>
  <si>
    <t>CIS-036, CIS-050, CIS-081, CIS-103</t>
  </si>
  <si>
    <t>CIS-037, CIS-106, CIS-109</t>
  </si>
  <si>
    <t>CIS-039, CIS-087, CIS-121, CIS-126, CIS-135</t>
  </si>
  <si>
    <t>CIS-090, CIS-110, CIS-127</t>
  </si>
  <si>
    <t>CIS-123, CIS-129, CIS-131</t>
  </si>
  <si>
    <t>CIS-036, CIS-050, CIS-081, CIS-82</t>
  </si>
  <si>
    <t>CIS-054, CIS-061, CIS-092, CIS-128, CIS-132</t>
  </si>
  <si>
    <t>CIS-101, CIS-115</t>
  </si>
  <si>
    <t>CIS-039, CIS-086, CIS-087, CIS-121, CIS-135</t>
  </si>
  <si>
    <t>CIS-090, CIS-091, CIS-100</t>
  </si>
  <si>
    <t>CIS-095, CIS-123, CIS-131</t>
  </si>
  <si>
    <t>CIS-095, CIS-123, CIS-129</t>
  </si>
  <si>
    <t>UDN-019</t>
  </si>
  <si>
    <t>ART-004</t>
  </si>
  <si>
    <t>KUL-008, UZD-011</t>
  </si>
  <si>
    <t>KUL-016, KUL-037</t>
  </si>
  <si>
    <t>KUL-016, KUL-027</t>
  </si>
  <si>
    <t>KUL-007</t>
  </si>
  <si>
    <t>IZG-013, IZG-026, IZG-027, KUL-063, KUL-089</t>
  </si>
  <si>
    <t>ART-019, ART- 021, 
ART-022, ART-24, 
ART-055</t>
  </si>
  <si>
    <t>ART-008</t>
  </si>
  <si>
    <t>ART-012, ART-019, 
ART-022, ART-24, ART-055</t>
  </si>
  <si>
    <t>ART-012, ART-019, 
ART- 021, ART-24, 
ART-055</t>
  </si>
  <si>
    <t>ART-037, ART-054</t>
  </si>
  <si>
    <t>CIT-005, CIT-006, CIT-007, CIT-011, CIT-025</t>
  </si>
  <si>
    <t>CIT-002, CIT-006, CIT-007, CIT-011, CIT-025</t>
  </si>
  <si>
    <t>CIT-004, CIT-008</t>
  </si>
  <si>
    <t>CIT-002, CIT-005, CIT-006, CIT-007, CIT-025</t>
  </si>
  <si>
    <t>CIT-002, CIT-005, CIT-006, CIT-007, CIT-011</t>
  </si>
  <si>
    <r>
      <t>Fiziskās vides uzlabošan</t>
    </r>
    <r>
      <rPr>
        <b/>
        <sz val="11"/>
        <rFont val="Calibri"/>
        <family val="2"/>
        <charset val="186"/>
      </rPr>
      <t>a</t>
    </r>
    <r>
      <rPr>
        <sz val="11"/>
        <rFont val="Calibri"/>
        <family val="2"/>
        <charset val="186"/>
      </rPr>
      <t xml:space="preserve"> Kalupes pamatskolā (Kalupes pagasts) un Silenes pamatskolā (Skrudalienas pagasts)
</t>
    </r>
  </si>
  <si>
    <t xml:space="preserve">Demenes, Laucesas, Salienas, Sventes, Skrudalienas, Tabores, Vaboles un Višķu pagastu pārvalžu autotransporta bāzes atjaunošana pašvaldības funkciju izpildes nodrošināšanai </t>
  </si>
  <si>
    <t>Pašvaldības dzīvojamo māju Pritikina ciemā atjaunošana (Naujenes pagasts)</t>
  </si>
  <si>
    <t>Sventes ciema Mazās Strādnieku ielas  melnā seguma atjaunošana (Sventes pagasts)</t>
  </si>
  <si>
    <t xml:space="preserve">Pašvaldības ceļa ''Kondavnieki-Jadrova-Borovaja-Viselki-Valsts Mežs'' atjaunošana (0.54 – 5.29km) (Dubnas pagasts) </t>
  </si>
  <si>
    <t>Pašvaldības ceļa Nr.13 Valsts ceļš - Makareņati - Barsuki seguma atjaunošana (Maļinovas pagasts)</t>
  </si>
  <si>
    <t>Autostāvvietu, celiņu un apgaismojuma atjaunošana Lielajā ielā 43, Kalupē, Kalupes pagasts</t>
  </si>
  <si>
    <t xml:space="preserve">Pašvaldības ceļa „Draudziņi-Egļukalns” seguma atjaunošana (1.390 km) (Sventes pagasts)
</t>
  </si>
  <si>
    <t xml:space="preserve">Lietus  sistēmas kanalizācijas ierīkošana apkārt dzīvojamai majai Meža ielā 2, Krauja ( Naujenes pagasts) </t>
  </si>
  <si>
    <t>Ūdens un kanalizācijas tīklu rekonstrukcija Silenes ciemā (2.kārta) (Skrudalienas pagasts)</t>
  </si>
  <si>
    <t xml:space="preserve">Telpu iekārtošana motormuzejam Daugavpils būvniecības tehnikuma ĪPĪV Višķi mehāniskajās darbnīcās tūrisma piedāvājuma dažādošanai. </t>
  </si>
  <si>
    <t>Červonkas pils iekšdarbu veikšana atbilstoši tūrisma un kultūrvēsturiskā mantojuma saglabāšanai (Vecsalienas pagasts)</t>
  </si>
  <si>
    <t>Amatu un radošās izglītības centra „Vaboles muiža” izveide radošo industrīju attīstībai (Vaboles pagasts)</t>
  </si>
  <si>
    <t>Līksnas muižas kapelas ēkas saglabāšana un izmantošana kultūras dzīves un tūrisma aktivitātēm (Līksnas pagasts)</t>
  </si>
  <si>
    <t>Kvalitatīvas apskaņošanas aparatūras iegāde Višķu pagasta kultūras centram, 2. kārta (Višķu pagasts)</t>
  </si>
  <si>
    <t>Vaboles ciema ielu apgaismojuma ierīkošana (Vaboles pagasts)</t>
  </si>
  <si>
    <t>Pirts teritorijas labiekārtošana pakalpojumu pieejamības nodrošināšanai Silenes ciemā, Mazajā ielā 2 (Skrudalienas pagasts)</t>
  </si>
  <si>
    <t>Autobusa iegāde klientu ar GRT nogādei uz Daudzfunkcionālo dienas centru (Skrudalienas pagasts)</t>
  </si>
  <si>
    <t xml:space="preserve">Pasākumi vietējās sabiedrības veselības veicināšanai un slimību profilaksei Daugavpils novadā (SAM  9.2.4.)
</t>
  </si>
  <si>
    <t>Novada pašvaldības centrālās administrācijas ēkas (Rīgas iela 2, Daugavpils) tehniskā stāvokļa uzlabošana</t>
  </si>
  <si>
    <t>Valsts un pašvaldību vienoto klientu apkalpošanas centru piedāvājuma pilnveidošana Augšdaugavas novadā</t>
  </si>
  <si>
    <t>Jumta nomaiņa dzīvojamai mājai Jaunā iela 3, Kalupe (Kalupes pagasts)</t>
  </si>
  <si>
    <t>Pašvaldības dzīvojamās mājas Daugavas iela 44, Krauja, jumta atjaunošana (Naujenes pagasts)</t>
  </si>
  <si>
    <t>Skrudalienas daudzdzīvokļu mājas Miera iela 35, Skrudaliena, jumta un telpu remonts (Skrudalienas pagasts)</t>
  </si>
  <si>
    <t>Vecstropu ciema 18.novembra ielas-m.418,420,428 pārbūve (Naujenes pagasts)</t>
  </si>
  <si>
    <t>Liepziedu ielas posma 0,370-0,930 asfalta seguma izbūve, posmu "Mežciems-Ļūbasti" un "Ļūbasti-Ļūbasti" remonts (Līksnas pagasts)</t>
  </si>
  <si>
    <t>Pašvaldības ceļa „Pariža-Ceplīši" posma km 0.85-2.38 grants seguma atjaunošana (Dubnas pagasts)</t>
  </si>
  <si>
    <t>Trotuāra izbūve Maļinovas ciema Rēzeknes ielā un Rēzeknes ielas apgaismojuma ierīkošanas turpinājums (Maļinovas pagasts)</t>
  </si>
  <si>
    <t>Gājēju celiņa Kalupes ciemā izbūve ( 1km) (Kalupes pagasts)</t>
  </si>
  <si>
    <t xml:space="preserve">Kraujes ciema Daugavas ielas posma melna seguma atjaunošana pie dz. majas Nr.26 līdz dz. mājai Nr. 28 (Naujenes pagasts) </t>
  </si>
  <si>
    <t>Laucesas pagasta administratīvās ēkas, Laucesas pamatskolas un kultūras nama siltumapgādes sistēmas pārbūve  (Laucesas pagasts)</t>
  </si>
  <si>
    <t>Dubnas pagasta administratīvās ēkas, kultūras nama siltumapgādes sistēmas pārbūve  (Dubnas pagasts)</t>
  </si>
  <si>
    <t>Kraujas ciema katlu mājas modernizācija 1.5 MWt automātiskajā režīmā (Naujenes pagasts)</t>
  </si>
  <si>
    <t>Mājražotāju un amatnieku veikalu "Augšdaugavas labumi" izveide Daugavpils un Ilūkstes pilsētās</t>
  </si>
  <si>
    <t>Dabas un kultūras studiju aplis Slutišķu - Markovas vecticībnieku dzīves telpā Augšdaugavā (RītEiropas vērtības, SAM 5.5.1.)</t>
  </si>
  <si>
    <t>Daugavpils novada Kultūras centra aprīkojuma un vides uzlabošana</t>
  </si>
  <si>
    <t>Nīcgales pagasta Kultūras nama remonts (Nīcgales pagasts)</t>
  </si>
  <si>
    <t>Špoģu Mūzikas un mākslas skolas t.sk.tās Kalkūnes pagasta mācību punkta infrastruktūras un mācību vides uzlabošana (Višķu pagasts, Kalkūnes pagasts)</t>
  </si>
  <si>
    <t>Ambeļu Svētā Jura Romas katoļu draudzes baznīcas fasādes atjaunošana un kapsētas sakārtošana (Ambeļu pagasts)</t>
  </si>
  <si>
    <t>Izglītības un kultūras darbinieku kompetences paaugstināšanas pasākumi sadarbībā ar Eiropas un pasaules valstīm</t>
  </si>
  <si>
    <t xml:space="preserve">Daugavpils novada zivju resursu krājumu papildināšana un materiālās bāzes uzlabošana publisko ezeru apsaimniekošanai </t>
  </si>
  <si>
    <t xml:space="preserve">Nefunkcionējošā ūdenstorņa būves bīstamības novēršana Jaunsventes parkā (Sventes pagasts)
</t>
  </si>
  <si>
    <t>Biķernieku ciema ielu apgaismojuma ierīkošana (Biķernieku pagasts)</t>
  </si>
  <si>
    <t>Profesionālās izglītības programmas fiziskās vides sagatavošana Medumu speciālajā pamatskolā (Medumu pagasts)</t>
  </si>
  <si>
    <t xml:space="preserve">Veikti skolas iekštelpu atjaunošanas pasākumi, t.sk. izveidota ergonomiskā un estētiskā  mācību vide (klašu telpu un gaiteņu kosmētiskais remonts, ventilācijas sistēmas atjaunošana, garderobju remonts), videonovērošanas sistēmas un jauna iežogojuma uzstādīšana. </t>
  </si>
  <si>
    <t>Nodrošināta kvalitatīva vide sporta nodarbībām: siltināta sporta zāle, atjaunots skolas sporta angāra jumta segums, nomainīti logi un durvis, atjaunota apkures sistēma, pārbūvēts sporta laukums, demontētas skolas teritorijas avārijas stāvoklī esošās būves.</t>
  </si>
  <si>
    <t xml:space="preserve">Īstenots aktivitāšu kopums ar mērķi ievērojami uzlabot skolēnu informācijas tehnoloģiju programmēšanas un robotu tehnikas konstruēšanas prasmes: skolu pasniedzēju specializētā apmācība, semināri un konferences, Latgales reģiona un starptautiskā mērogā sacensības robotehnikā ar Latgales un Lietuvas pašvaldību skolu komandu līdzdalību, specializētā robotu tehnikas aprīkojuma iegāde skolām. </t>
  </si>
  <si>
    <t xml:space="preserve">Pakalpojumu infrastruktūras attīstība  deinstitucionalizācijas plānu īstenošanai Daugavpils novadā (Naujenes, Nīcgales, Višķu, Skrudalienas pagasti) (SAM 9.2.2. un SAM 9.3.1. ) </t>
  </si>
  <si>
    <t xml:space="preserve">Pakalpojumu infrastruktūras kopas izveide. Ģimeniskai videi pietuvināts pakalpojums  ĢVPP 8 bērniem (Daugavas iela 2, Krauja, Naujenes pagasts); Jauniešu māja 8 jauniešiem (Daugavas iela 2, Krauja, Naujenes pagasts); Bērni ar funkcionālajaime traucējumiem  FT: Sociālās rehabilitācijas pakalpojumu centrs 24 bērniem (Daugavas iela2, Krauja, Naujenes pagasts);  Pieaugušie ar garīga rakstura traucējumiem GRT: Grupu dzīvokļi 16 klientiem (Skolas iela 13, Nīcgales pagasts );  Pieaugušie ar GRT: Dienas aprūpes centrs 35 klientiem (”Rūpes” Višķu tehnikums, Višķu pagasts un  Daudzfunkcionālais centrs “Skrudaliena”  Miera iela 12, Skrudaliena, Skrudalienas pagasts); Pieaugušie ar GRT: Specializētās darbnīcas 20 klientiem (Daugavas iela 4, Nīcgales pagasts ).
</t>
  </si>
  <si>
    <t xml:space="preserve">Uzlaboti iestādes pakalpojumu sniegšanas apstākļi.Remonts sociālo darbinieku pakalpojumu sniegšanas telpās, ēkas energoefektivitates pasakumi, t.sk. aizsargapmales atjaunošana, bēniņu un visas ēkas siltināšana, pandusa pārbūve, zibensnovadīšanas sistēmas ierīkošana. Izpildīti tehniskajā apsekošanā norādītie trūkumi . </t>
  </si>
  <si>
    <t>Daugavpils novada  pašvaldības ilgtspējīgas enerģētikas un klimata pārmaiņu rīcības plāna 2021.-2031.gadam izstrāde un īstenošana</t>
  </si>
  <si>
    <t xml:space="preserve">Uzlaboti centra iemītīeku dzīves apstākļi: teritorijas apgaismojuma ierķošana un laiekārtošana, notekūdeņu sūkņu stacijas rekonstrukcija, dziļurbuma sūkņa nomaiņa,katlu mājas rekonstrukcija un katlu nomaiņa. Normatīvo aktu prasību izpilde iestādes funkcionēšanas nodrošināšanai. Iekšējo ugunsdrošo durvju un logu uzstādīšana. Veļas mazgātuves un noliktavas remonts. Būvdarbi telpu pieejamības nodrošināšanai (ieejas mezgla, sanitāro, dzīvojamo u.c. telpu pielāgošana). Jaunas atpūtas infrastruktūras elementu uzstādīšana (lapene utt)     </t>
  </si>
  <si>
    <t xml:space="preserve"> Daudzfunkcionālo dienas centra  (SOC-008) pakalpojumu pieejamības uzlabošana klientiem ar GRT. Mikroautobusa iegāde klientu pārvadāšanai. </t>
  </si>
  <si>
    <t xml:space="preserve">Dienas centra pakalpojumu pieejamības uzlabošana klientiem ar GRT. Mikroautobusa iegāde klientu pārvadāšanai. </t>
  </si>
  <si>
    <t>Drošības pogas pakalpojuma ieviešana, lai pilnveidotu mobilās aprūpes vienības darbu un aprūpi mājās apstākļos</t>
  </si>
  <si>
    <t xml:space="preserve">Īstenoti dažādi vietējā mēroga pasākumi, lai novada iedzīvotājiem uzlabotu pieejamību veselības veicināšanas un slimību profilakses pakalpojumiem: nometnes, semināri, lekcijas, sporta aktivitātes u.c.pasākumi bērniem , trūcīgajiem un maznodrošinātajiem, jauniešiem, personām ar invaliditāti, u.c.riskam pakļautajām iedzīvotāju grupām. 
</t>
  </si>
  <si>
    <t>Magnētiskās rezonanses pieejamības nodrošināšana Daugavpils reģionālās slimnīcā, uzlabojot medicīnas pakalpojumu daudzveidību un pieejamību reģionā.</t>
  </si>
  <si>
    <t>Datortehnikas, servera nomaiņa, programmnodrošinājums pagastu pārvaldēm u.c.pašvaldības iestādēm pilnvērtīgas funkciju veikšanas un ATR īstenošanas nodrošināšanai</t>
  </si>
  <si>
    <t>Veikt ilgtspējīgas enerģētikas un klimata pārmaiņu rīcības  plāna 2021.-2031.gadam izstrādi, kurā ietilpst 18 pagastu pārvaldes. Sagatavošanas darbi izstrādātā plāna īstenošanai.</t>
  </si>
  <si>
    <t>Novērsta avārijas situācija dzīvojamā mājā. Nodrošināta dzīvojama fonda ilgtspēja. Uzlaboti mājas iemītnieku dzīves apstākļi.</t>
  </si>
  <si>
    <t>Avārijas stāvoklī esošo betona lodžiju margu demontāža un jaunu uzstādīsana. Nodrošināta dzīvojama fonda ilgtspēja. Uzlaboti mājas iemītnieku dzīves apstākļi.</t>
  </si>
  <si>
    <t>Uzlabota ielu seguma kvalitāte. Paplašināti stāvlaukumi, veikta ielu apgaismojuma pārbūve</t>
  </si>
  <si>
    <t xml:space="preserve">Trotuāra izbūve  Rēzeknes ielā un pabeigta ielas apgaismojuma ierīkošana. Uzlabota gājēju drošība. </t>
  </si>
  <si>
    <t>Uzlabota ceļa kvalitāte un iedzīvotāju drošība</t>
  </si>
  <si>
    <t>Uzlabota gājēju drošība (bojāto celiņa posmu izzāgēšana un nomaiņa).</t>
  </si>
  <si>
    <t>Dārza iela , Randenes ciema privātmāju pieslēgšana pie centrālās ūdenssaimniecības. Iedzīvotaju labklājības un dzīves komforta paaugtināšana</t>
  </si>
  <si>
    <t>Inovatīva produkta ražotnes izveide. Vietējās uzņēmējdarbības veicināšana un tās konkurētspējas atiprināšana.</t>
  </si>
  <si>
    <t>Pasākumu kopums, kas attīsta vietējo pārtikas ražotāju atbalsta sistēma, kas ietver īsās pārtikas piegādes ķēdes četrus soļus: ražošana, popularizēšana, piegāde un pārdošana. Veicināta vietējo produktu pārdošana tieši no ražotājiem patērētājiem. Atbalstīti vietējie pārtīkas ražotāji.</t>
  </si>
  <si>
    <t>Jauno vietējo uzņēmumu atbalsta kampaņa</t>
  </si>
  <si>
    <t xml:space="preserve">Jauna tūrisma produkta radīšana, piesaistot uzmanību Pirmā pasaules kara vēsturei un mantojumam. Organozētas ekspedīcijas, uz to rezultātu bāzes izveidots jauns Latvijas-Lietuvas velomaršruts. Sagatavota filma, bukleti, uzstādīti informatīvie stendi, apmācīti gidi, iegādāts bunķeru kopšanas inventārs. Medumu pamatskolas saimnieciskās būves pielāgošana skolas kara vēstures kolekcijas eksponēšanai un tūristu pieturpunkta izveidei. </t>
  </si>
  <si>
    <t>Slutišķu gājēju takas izveide, Ostrovas putnu vērošanas toŗņa rekonstrukcija, "brūno" norādes zīmju un stendu ar "zoo" tematiku izveide un uzstādīšana pa novadu.Norādes zīmju, informatīvo stendu, kāpņu, margu, tiltiņu, uzstādīšana pie Slutišķu kraujas. Tūrisma un rekreācijas piedāvājuma paplašināšana.</t>
  </si>
  <si>
    <t>Latgales tūrisma mārketinga koncepcijas izstrāde, Latgales bukletu izdošana, piedalīšanās starptautiskās izstādēs,reklāmas kampaņas izveide ar sagatavotiem video un foto materiāliem.</t>
  </si>
  <si>
    <t>Eiropas Solidaritātes korpuss - Solidaritātes 3 projekti ; Valsts programmas projekti (2 projekti); ERASMUS+ JAUNIEŠU APMAIŅAS PROJEKTS ; ERASMUS+ Jaunatnes darbinieku mobilitāte (LATVIJAS - GRUZIJAS sadarbības projekts), u.c.</t>
  </si>
  <si>
    <t>Jauniešu iniciatīvas ES līdzekļu apgūšanā un jaunie Erasmus+ projekti</t>
  </si>
  <si>
    <t>Uzlabota kultūras objekta infrastruktūra un vide radošai darbībai. Ēkas iekštelpu remonts, aizsargapmales atjaunošana, pamatu stiprināšana, jumta remontdarbi, lietus novadsistēmas atjaunošana, pagrabtelpu remonts, elektroinstalācijas nomaiņa (2.kārta), durvju, logu nomaiņa (2.kārta), ieejas pārbūve un pielāgošana cilvēkiem ar īpašām vajadzībām.</t>
  </si>
  <si>
    <t xml:space="preserve">Valsts kultūras pieminekļa ēku saglabāšabas darbi. Pusmuižas ansambļa sakārtošana mūsdienu kultūras un mākslas procesam. Klēts un staļļa tehniskā projekta izstrāde. Pusmuižas saimniecības ēku arhitektoniski mākslinieciskā izpēte un atjaunošanas darbi.Atjaunots ūdensvads un kanalizācijas sistēma , higiēnisko prasību nodrosināšana apmeklētājiem un darbiniekiem. Piedāvāto pakalpojumu un veikto funkciju kvalitātes uzlabošana.Saimniecības ēkas izbūve  dārza inventara uzglabāsanai un apsaimniekošanai. Pamatu sagatavosanas darbi, elektroapgādes ievada iekārtošana. daļa pasākumu īstenota projekta LV-RU-018 "Amatniecība bez robežām" ietvaros. </t>
  </si>
  <si>
    <t xml:space="preserve">Nodrošināta kvalitatīvāka un drošāka iespēja dažādām sociālajām grupām piesaistīties izpletņlēkšanas sportam un citiem aktīvas atpūtas veidiem. Iegādātas 3 pārvietojamās mājiņas kluba pasākumu apmeklētāju izvietošanai, tents, apmācību izpletņu sistēmas, sanitārā telpa, glābšanas piestātne. </t>
  </si>
  <si>
    <t xml:space="preserve">Izveidota jauna atpūtas vieta pie Višķu ezera. Pilnveidotas iedzīvotāju brīva laika pavadīšanas un tūrisma piedāvājuma iespējas. Mazināta antropogēnā slodze.  </t>
  </si>
  <si>
    <t>Ierīkots sporta laukums un labiekārtota teritorija Červonkas ciema centrā. Uzstādīta laipa Jugaņinas ezerā. Izveidota atpūtas un socializēšanās vieta iedzīvotāju dzīves kvalitātes uzlabošanai un pilnvērtīgākai jauniešu un citu pagasta iedzīvotāju brīvā laika pavadīšanai</t>
  </si>
  <si>
    <t>Uzlabota ezeru apsaimniekošanas materiālā bāze: motorizēts ledus urbis, dūņu sūknis, pārvadājāms niedru pļāvējs ap piekābi, u.c..   Uzlabota materiālā bāze maluzvejniecības apkarošanai: iegādātas motorlaivas, radiovadāms multikopters (drons), termokamera,  u.c.. Papildināti zivju resursi: mazuļu iegāde un ielaišana ezeros. Dažādu sabiedribas grupu izglītošana par novada zivju resursiem.</t>
  </si>
  <si>
    <t>Veikti ainavu kopšanas pasākumi īpaši aizsargājamo dabas teritorijās "Augšzeme" un "Daugavas loki" dabas aizsardzības plānu realizācijas ietvaros. Sugu dzīvotņu un biotopu apsaimniekošanas pasākumi Īpaši aizsargājamās
dabas teritorijās Augšdaugava un Augšzeme; Tūrisma infrastruktūras uzlabošana ĪADT Augšdaugava un Augšzeme</t>
  </si>
  <si>
    <t xml:space="preserve">Droša vide skolēniem un kultūras centra apmeklētajiem, āra pasākumu norises vieta un transporta piebraukšana pie abām publiskajām iestādēm - pie skolas un pie kultūras centra </t>
  </si>
  <si>
    <t>Ciema ciema centra dīķa ("skolas dīķa") tīrīšana. Likvidēta degradētā teritorija, uzlabota publiskās teritorijas drošība un estētiskums. Teritorijas labiekārtošanaciema  dīķu tīrīšana (dīķa slūžas)</t>
  </si>
  <si>
    <t xml:space="preserve">Ielu apgaismojuma izbūve Maļinovas ciema Skolas ielā, Dārza ielā un Alejas, Sporta  ielā. Nodrošināta kvalitatīva dzīves vide ciema iedzīvotājiem. </t>
  </si>
  <si>
    <t xml:space="preserve">Degradēto un piesārņoto teritoriju sakārtošanas. Vides riska novēršana. </t>
  </si>
  <si>
    <t>Renovēts sporta laukums un āra sporta (rotaļu) infrastruktūra, labiekārtota, izgaismota un iežogota skolas teritorija, nojauktas vai atjaunotas teritorijā esošās nolietotās būves</t>
  </si>
  <si>
    <t>Uzlabota ielas infrastruktūras kvalitāte (asfalta seguma izbūve 0,406 km)</t>
  </si>
  <si>
    <t>Atjaunots muižas vēsturiskais izkats, pielāgots tūristu vajadzībam. Darbu arhitektoniskā izpēte. Nodrošināta kultūras pieminekļa vērtību saglabāšana.</t>
  </si>
  <si>
    <t>Ambeļu pagasta mednieku apvienības piedāvājuma klāsta kvalitātes uzlabošana un paplašināšana atbilstoši esošajam pieprasījumam. Esošās infrastruktūras ilgtspējas nodrošināšana: ēkas griestu izbūve un siltināšana, mūra sienas stiprināšana, logu nomaiņa, ieejas vārtu siltināšana, betona grīdas izbūve, elektrotīklu izbūve, teritorijas labiekārtošana, pielāgojot to jaunu aktivitīvas atpūtas veidu piedāvājumam. Popularizētas medības kā Latvijā vēsturiski tradicionāls un videi draudzīgs atpūtas veids</t>
  </si>
  <si>
    <t>Parka apsaimniekošanas plāna izstrāde. Parka labiekārtošanas darbi. Atjaunota populāra atpūtas un kopienas socializēšanās vieta</t>
  </si>
  <si>
    <t>Izveidota ventilācijas sistēma publisko telpu pielāgošanai hiģiēnas standartiem. Uzlabota kopienas socializēšanās vide.</t>
  </si>
  <si>
    <t>Veikta parka teritorijas labiekārtošana. Nodrošināta kultūrvides pieejamība pagasta iedzīvotājiem. Atpūtas un socializēšanās ārtelpas pieejamības nodrošināšana.</t>
  </si>
  <si>
    <t>Labiekārtota ūdenstilpnes un tai pieguļošā teritorija, izgatavots un uzstādīts pontons, izgatavoti soliņi pie pontonu tilta , atjaunoti apskates objekti u.c.- iedzīvotāju atpūtai un tūrisma piedāvājuma attīstībai.Ierīkota aizsargsēta pret bebriem.Veikt idīķa kanāla gultnes tīrīšanas darbi.</t>
  </si>
  <si>
    <t xml:space="preserve">Mājražotāju un amatnieku veikali Daugavpilī un Ilūkstē veicinās produktu ar pievienotu vērtību radīšanai, mazā biznesa attīstībai, vides radīšana sociālās uzņēmējdarbības attīstībai. Interneta veikals www.augsdaugavaslabumi.lv. </t>
  </si>
  <si>
    <t xml:space="preserve">Nīcgales ciema Skolas ielas 13/11 asfalta seguma atjaunošana un pašvaldības ceļa Noras-Daugava pārbūve (Nīcgales pagasts)
</t>
  </si>
  <si>
    <t>Uzlabota ielas seguma kvalitāte (asfalta seguma atjaunošana). Uzlabota ceļa kvalitāte.</t>
  </si>
  <si>
    <t xml:space="preserve">Līdz ATR izveidoto VPVKAC struktūrvienību saglabāšana. Tīkla veidošana ar pakalpojumu pieejamību novada pagastos (pakalpojumu kontaktpunkts), nodrošinot iedzīvotājiem iespēju pieteikt pakalpojumus tuvāk dzīvesvietai. Izmanots vietējo bibliotēku potenciāls un IKT risinājumi. </t>
  </si>
  <si>
    <t xml:space="preserve">Nodrošināta materiāltehniskā bāze mājkalpotāja profesijas apgūšanai: mājsaimniecības tehnika, mācību līdzekļi, u.c. Telpu pārbūve par  profesionālās programmas mācību telpām.Profesionālās pamatizglītības apguvei nepieciešāmo internāta telpu izbūve un aprīkošana.   Buvdarbu 1.kārtā: darbnīcas ēkas darbnīcas telpu Nr.9 pārbūvēt par profesionālās programmas mācību telpu, klases telpu Nr.7 pārbūve par guļamistabu. 2.kārta: darbnīcas ēkas bibliotēkas  telpas pārbūvēt par profesionālās programmas mācību telpu un skolas ēkā klases telpu Nr.6 pārbūvēt par guļamistabu. 3.kārta:  darbnīcas ēkas telpas nr.8 un nr.2 pielāgošana profesionālās programmas īstenošanas vajadzībām.  </t>
  </si>
  <si>
    <t xml:space="preserve">Europe Direct informācijas centra (EDIC) izveide, kas ES dalībvalstīs ir viens no mehānismiem,  lai nodrošinātu  plašākas sabiedrības informēšanu reģionos par Eiropas Komisijas aktualitātēm, sniedzot plašākas iespējas iedzīvotājiem saņemt praktisku informāciju par tiesību izmantošanu Eiropas Savienībā. </t>
  </si>
  <si>
    <t xml:space="preserve">Kūdras apstrādes un inovatīvu kūdras produktu ražotnes izveide, kūdras nozares inovāciju pētniecības centra  izveide, lai nodrošinātu SEG emisiju samazinājumu un lielāku pievienoto vērtību. Tiktu radītas augsti kvalificētas un labi apmaksātas jaunas darba vieta -  52 (25 ražotnē, 15 pētniecības centrā, 12 jaunuzņēmumā inovatīvo produktu aprobēšanai, virzīšanai tirgū),  Veicināta Latgales reģiona ekonomiskā izaugsme, palielinot  investīciju apjoms reģionā
</t>
  </si>
  <si>
    <t xml:space="preserve">Dienvidlatgalē izveidots kopējs tūrisma piedāvājums, veicinot kultūras un dabas vērtību teritoriju saglabāšanu, aizsardzību un attīstību, paplašinot to saturisko piedāvājumu un rodot tiem jaunas funkcijas - kvalitatīvu tūrisma piedāvājumu / Juzefovas muižas parks (DS Juzefovas parks), Jaunsventes muižas parks (DS Jaunsventes parks), Medumu muižas parks (DS Medumu parks), Červonkas muižas parks (AAA Augšdaugava), Ilgas muižas parks (DL Ilgas), Bebrenes muižas parks, Pilskalnes muižas parks (DL Pilskalnes Siguldiņa), Kalupes muižas parks, Vaboles muižas parks, Krāslavas pils parks/ 
</t>
  </si>
  <si>
    <t xml:space="preserve">Degradēto teritoriju atgriešana ekonomiskajā apritē /revitalizēti ` 2 ha , izveidota transporta un loģistikas teritorija: noliktavu telpas no 8000m2 – 10 000m2 platībā, biroja un ofisa telpas, piebraucamie ceļi un asfaltēti laukumi industriālajā teritorijā,   nepieciešamās inženierkomunikācijas/.  
</t>
  </si>
  <si>
    <t>Latgales lauksaimniecības precīzo tehnoloģiju pārneses un mācību centra izveide uz PIKC Daugavpils Būvniecības tehnikums IPĪV “Višķi” bāzes, veidojot  izglītības , zinātnes un mazo un vidējo uzņēmēju klāsteri ar mērķi sniegt primārās lauksaimniecības produkcijas ražošanas uzņēmumiem un  jaunajiem lauksaimniekiem zināšanas un pakalpojumus  precīzo lauksaimniecības tehnoloģijas jomā.</t>
  </si>
  <si>
    <t xml:space="preserve">Projekta ietvaros plānots izveidot Austrumlatvijas viedo tehnoloģiju un aviācijas klasteri /Daugavpils lidostas  teritorijā/, kas sniegs jaunu stimulu reģiona ekonomiskai, tehnoloģiskajai, teritoriālajai  izaugsmei, radot jaunas darba vietas, mazinot sociālo un ekonomisko krīzes ietekmi un stiprinot reģiona izaugsmes potenciālu.
</t>
  </si>
  <si>
    <t>Attīstīt ilgtspējīgu mobilitāti  reģiona līmenī, ietverot uzlabotu piekļuvi TEN-T tīklā esošajam valsts autoceļu tīklam, veidojot tranzītsatiksmei ērtu un drošu maršrutu, uzlabot pilsētas drošību un pakalpojumu pieejamību,  jauna tilta pār Daugavu būvniecība, lai atrisinātu Baltkrievijas un Krievijas tranzīta plūsmas.</t>
  </si>
  <si>
    <t>VP1/RV1.1/U1.1.12, VP3/RV3.3/U3.3.1, VP3/RV3.1/U3.1.3</t>
  </si>
  <si>
    <t>VP3/RV3.3/U3.3.1, VP3/RV3.1/U3.1.3</t>
  </si>
  <si>
    <t>VP4/RV4.1/U4.1.2.; VP3/RV3.1/U3.1.1, VP3/RV3.1/U3.1.3</t>
  </si>
  <si>
    <t>VP2/RV2.9/U2.9.1 , VP2/RV2.9/U2.9.2, VP3/RV3.1/U3.1.1, VP3/RV3.1/U3.1.3</t>
  </si>
  <si>
    <t>VP3/RV3.1/U3.1.1, VP2/RV2.2/U2.2.5</t>
  </si>
  <si>
    <t>Daugavpils novada domes priekšsēdētājs</t>
  </si>
  <si>
    <t>A.Kucins</t>
  </si>
  <si>
    <t>Pielikums</t>
  </si>
  <si>
    <t>Daugavpils novada domes 2021. gada 1.februāra</t>
  </si>
  <si>
    <r>
      <rPr>
        <sz val="14"/>
        <rFont val="Calibri"/>
        <family val="2"/>
        <charset val="186"/>
      </rPr>
      <t>3.pielikums:</t>
    </r>
    <r>
      <rPr>
        <b/>
        <sz val="14"/>
        <rFont val="Calibri"/>
        <family val="2"/>
        <charset val="186"/>
      </rPr>
      <t xml:space="preserve"> Reģionālo projektu idejas</t>
    </r>
  </si>
  <si>
    <t>lēmumam Nr.2748 (protokols Nr.104., 3.&amp;)            </t>
  </si>
  <si>
    <t>Vecstropu ciema 18.novembra ielas posma (dz. majas 387,389)  pārbūve (Naujenes pagasts)</t>
  </si>
  <si>
    <t>200 milj.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</si>
</sst>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quot;р.&quot;_-;\-* #,##0.00&quot;р.&quot;_-;_-* &quot;-&quot;??&quot;р.&quot;_-;_-@_-"/>
    <numFmt numFmtId="165" formatCode="_-* #,##0.00_р_._-;\-* #,##0.00_р_._-;_-* &quot;-&quot;??_р_._-;_-@_-"/>
  </numFmts>
  <fonts count="40" x14ac:knownFonts="1">
    <font>
      <sz val="11"/>
      <color theme="1"/>
      <name val="Calibri"/>
      <family val="2"/>
      <charset val="204"/>
      <scheme val="minor"/>
    </font>
    <font>
      <sz val="11"/>
      <color theme="1"/>
      <name val="Calibri"/>
      <family val="2"/>
      <charset val="186"/>
      <scheme val="minor"/>
    </font>
    <font>
      <sz val="11"/>
      <color theme="1"/>
      <name val="Calibri"/>
      <family val="2"/>
      <charset val="204"/>
      <scheme val="minor"/>
    </font>
    <font>
      <sz val="11"/>
      <name val="Calibri"/>
      <family val="2"/>
      <charset val="186"/>
    </font>
    <font>
      <b/>
      <sz val="11"/>
      <color indexed="8"/>
      <name val="Calibri"/>
      <family val="2"/>
      <charset val="204"/>
    </font>
    <font>
      <b/>
      <sz val="11"/>
      <name val="Calibri"/>
      <family val="2"/>
      <charset val="186"/>
    </font>
    <font>
      <sz val="11"/>
      <color indexed="8"/>
      <name val="Calibri"/>
      <family val="2"/>
      <charset val="186"/>
    </font>
    <font>
      <sz val="11"/>
      <name val="Calibri"/>
      <family val="2"/>
      <charset val="186"/>
      <scheme val="minor"/>
    </font>
    <font>
      <sz val="11"/>
      <name val="Calibri"/>
      <family val="2"/>
      <charset val="204"/>
      <scheme val="minor"/>
    </font>
    <font>
      <sz val="10"/>
      <name val="Arial"/>
      <family val="2"/>
      <charset val="186"/>
    </font>
    <font>
      <i/>
      <sz val="11"/>
      <name val="Calibri"/>
      <family val="2"/>
      <charset val="186"/>
    </font>
    <font>
      <sz val="9"/>
      <color indexed="8"/>
      <name val="Calibri"/>
      <family val="2"/>
      <charset val="186"/>
    </font>
    <font>
      <b/>
      <sz val="11"/>
      <name val="Calibri"/>
      <family val="2"/>
      <charset val="204"/>
    </font>
    <font>
      <sz val="11"/>
      <color theme="1"/>
      <name val="Calibri"/>
      <family val="2"/>
      <charset val="204"/>
    </font>
    <font>
      <sz val="11"/>
      <color theme="1"/>
      <name val="Calibri"/>
      <family val="2"/>
      <charset val="186"/>
    </font>
    <font>
      <sz val="12"/>
      <name val="Calibri"/>
      <family val="2"/>
      <charset val="186"/>
      <scheme val="minor"/>
    </font>
    <font>
      <b/>
      <sz val="16"/>
      <name val="Calibri"/>
      <family val="2"/>
      <charset val="204"/>
    </font>
    <font>
      <sz val="11"/>
      <name val="Calibri"/>
      <family val="2"/>
      <charset val="204"/>
    </font>
    <font>
      <sz val="9"/>
      <name val="Calibri"/>
      <family val="2"/>
      <charset val="204"/>
    </font>
    <font>
      <i/>
      <sz val="11"/>
      <name val="Calibri"/>
      <family val="2"/>
      <charset val="204"/>
    </font>
    <font>
      <sz val="12"/>
      <name val="Calibri"/>
      <family val="2"/>
      <charset val="186"/>
    </font>
    <font>
      <b/>
      <sz val="11"/>
      <color theme="1"/>
      <name val="Calibri"/>
      <family val="2"/>
      <charset val="186"/>
      <scheme val="minor"/>
    </font>
    <font>
      <b/>
      <i/>
      <sz val="11"/>
      <color theme="1"/>
      <name val="Calibri"/>
      <family val="2"/>
      <charset val="186"/>
      <scheme val="minor"/>
    </font>
    <font>
      <sz val="9"/>
      <name val="Calibri"/>
      <family val="2"/>
      <charset val="186"/>
    </font>
    <font>
      <b/>
      <sz val="11"/>
      <color rgb="FFFF0000"/>
      <name val="Calibri"/>
      <family val="2"/>
      <charset val="186"/>
    </font>
    <font>
      <sz val="8"/>
      <name val="Calibri"/>
      <family val="2"/>
      <charset val="204"/>
      <scheme val="minor"/>
    </font>
    <font>
      <sz val="16"/>
      <name val="Calibri"/>
      <family val="2"/>
      <charset val="186"/>
    </font>
    <font>
      <sz val="16"/>
      <color theme="1"/>
      <name val="Calibri"/>
      <family val="2"/>
      <charset val="186"/>
      <scheme val="minor"/>
    </font>
    <font>
      <sz val="14"/>
      <name val="Calibri"/>
      <family val="2"/>
      <charset val="186"/>
    </font>
    <font>
      <b/>
      <sz val="14"/>
      <name val="Calibri"/>
      <family val="2"/>
      <charset val="186"/>
    </font>
    <font>
      <sz val="14"/>
      <name val="Calibri"/>
      <family val="2"/>
      <charset val="204"/>
      <scheme val="minor"/>
    </font>
    <font>
      <b/>
      <sz val="14"/>
      <name val="Calibri"/>
      <family val="2"/>
      <charset val="204"/>
    </font>
    <font>
      <sz val="12"/>
      <name val="Calibri"/>
      <family val="2"/>
      <charset val="204"/>
    </font>
    <font>
      <sz val="12"/>
      <color theme="1"/>
      <name val="Times New Roman"/>
      <family val="1"/>
      <charset val="186"/>
    </font>
    <font>
      <sz val="14"/>
      <color rgb="FF00B050"/>
      <name val="Calibri"/>
      <family val="2"/>
      <charset val="186"/>
    </font>
    <font>
      <sz val="14"/>
      <name val="Calibri"/>
      <family val="2"/>
      <charset val="186"/>
      <scheme val="minor"/>
    </font>
    <font>
      <sz val="14"/>
      <color theme="1"/>
      <name val="Calibri"/>
      <family val="2"/>
      <charset val="204"/>
      <scheme val="minor"/>
    </font>
    <font>
      <b/>
      <sz val="14"/>
      <color indexed="8"/>
      <name val="Calibri"/>
      <family val="2"/>
      <charset val="204"/>
    </font>
    <font>
      <b/>
      <sz val="16"/>
      <name val="Calibri"/>
      <family val="2"/>
      <charset val="186"/>
    </font>
    <font>
      <sz val="14"/>
      <name val="Calibri"/>
      <family val="2"/>
      <charset val="204"/>
    </font>
  </fonts>
  <fills count="5">
    <fill>
      <patternFill patternType="none"/>
    </fill>
    <fill>
      <patternFill patternType="gray125"/>
    </fill>
    <fill>
      <patternFill patternType="solid">
        <fgColor rgb="FFFF6600"/>
        <bgColor indexed="64"/>
      </patternFill>
    </fill>
    <fill>
      <patternFill patternType="solid">
        <fgColor indexed="53"/>
        <bgColor indexed="64"/>
      </patternFill>
    </fill>
    <fill>
      <patternFill patternType="solid">
        <fgColor indexed="9"/>
        <bgColor indexed="64"/>
      </patternFill>
    </fill>
  </fills>
  <borders count="6">
    <border>
      <left/>
      <right/>
      <top/>
      <bottom/>
      <diagonal/>
    </border>
    <border>
      <left style="thin">
        <color rgb="FFFF6600"/>
      </left>
      <right style="thin">
        <color rgb="FFFF6600"/>
      </right>
      <top style="thin">
        <color rgb="FFFF6600"/>
      </top>
      <bottom style="thin">
        <color rgb="FFFF6600"/>
      </bottom>
      <diagonal/>
    </border>
    <border>
      <left style="thin">
        <color rgb="FFFF6600"/>
      </left>
      <right/>
      <top style="thin">
        <color rgb="FFFF6600"/>
      </top>
      <bottom style="thin">
        <color rgb="FFFF6600"/>
      </bottom>
      <diagonal/>
    </border>
    <border>
      <left/>
      <right style="thin">
        <color rgb="FFFF6600"/>
      </right>
      <top style="thin">
        <color rgb="FFFF6600"/>
      </top>
      <bottom style="thin">
        <color rgb="FFFF6600"/>
      </bottom>
      <diagonal/>
    </border>
    <border>
      <left style="thin">
        <color rgb="FFFF6600"/>
      </left>
      <right style="thin">
        <color rgb="FFFF6600"/>
      </right>
      <top style="thin">
        <color rgb="FFFF6600"/>
      </top>
      <bottom/>
      <diagonal/>
    </border>
    <border>
      <left style="thin">
        <color indexed="64"/>
      </left>
      <right style="thin">
        <color indexed="64"/>
      </right>
      <top style="thin">
        <color indexed="64"/>
      </top>
      <bottom style="thin">
        <color indexed="64"/>
      </bottom>
      <diagonal/>
    </border>
  </borders>
  <cellStyleXfs count="5">
    <xf numFmtId="0" fontId="0" fillId="0" borderId="0"/>
    <xf numFmtId="165" fontId="2" fillId="0" borderId="0" applyFont="0" applyFill="0" applyBorder="0" applyAlignment="0" applyProtection="0"/>
    <xf numFmtId="164" fontId="2" fillId="0" borderId="0" applyFont="0" applyFill="0" applyBorder="0" applyAlignment="0" applyProtection="0"/>
    <xf numFmtId="0" fontId="6" fillId="0" borderId="0"/>
    <xf numFmtId="0" fontId="9" fillId="0" borderId="0"/>
  </cellStyleXfs>
  <cellXfs count="263">
    <xf numFmtId="0" fontId="0" fillId="0" borderId="0" xfId="0"/>
    <xf numFmtId="0" fontId="0" fillId="0" borderId="0" xfId="0" applyFont="1"/>
    <xf numFmtId="0" fontId="4" fillId="0" borderId="0" xfId="0" applyFont="1"/>
    <xf numFmtId="0" fontId="7" fillId="0" borderId="0" xfId="0" applyFont="1"/>
    <xf numFmtId="0" fontId="8" fillId="0" borderId="0" xfId="0" applyFont="1"/>
    <xf numFmtId="0" fontId="8" fillId="0" borderId="0" xfId="0" applyFont="1" applyFill="1"/>
    <xf numFmtId="0" fontId="8" fillId="0" borderId="0" xfId="0" applyFont="1" applyAlignment="1">
      <alignment horizontal="left" vertical="center" wrapText="1"/>
    </xf>
    <xf numFmtId="0" fontId="14" fillId="0" borderId="0" xfId="0" applyFont="1" applyFill="1" applyAlignment="1">
      <alignment horizontal="left" vertical="center"/>
    </xf>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0" fillId="0" borderId="0" xfId="0" applyBorder="1" applyAlignment="1">
      <alignment horizontal="left" vertical="center"/>
    </xf>
    <xf numFmtId="0" fontId="11" fillId="0" borderId="0" xfId="0" applyFont="1" applyAlignment="1">
      <alignment horizontal="center" vertical="center"/>
    </xf>
    <xf numFmtId="0" fontId="18" fillId="0" borderId="0" xfId="0" applyFont="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xf numFmtId="49" fontId="7" fillId="0" borderId="0" xfId="0" applyNumberFormat="1" applyFont="1"/>
    <xf numFmtId="0" fontId="17" fillId="0" borderId="1" xfId="0" applyFont="1" applyFill="1" applyBorder="1" applyAlignment="1">
      <alignment horizontal="center" vertical="center"/>
    </xf>
    <xf numFmtId="3"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3" fillId="0" borderId="1" xfId="3" applyFont="1" applyFill="1" applyBorder="1" applyAlignment="1">
      <alignment horizontal="left" vertical="center" wrapText="1"/>
    </xf>
    <xf numFmtId="3" fontId="7" fillId="0" borderId="1" xfId="0" applyNumberFormat="1" applyFont="1" applyFill="1" applyBorder="1" applyAlignment="1">
      <alignment horizontal="center" vertical="center"/>
    </xf>
    <xf numFmtId="0" fontId="3" fillId="4" borderId="1" xfId="0" applyFont="1" applyFill="1" applyBorder="1" applyAlignment="1">
      <alignment horizontal="left" vertical="center" wrapText="1"/>
    </xf>
    <xf numFmtId="3" fontId="3" fillId="4"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3" fontId="8" fillId="0" borderId="1" xfId="0" applyNumberFormat="1" applyFont="1" applyFill="1" applyBorder="1" applyAlignment="1">
      <alignment horizontal="center" vertical="center" wrapText="1"/>
    </xf>
    <xf numFmtId="0" fontId="0" fillId="0" borderId="0" xfId="0"/>
    <xf numFmtId="0" fontId="8" fillId="0" borderId="0" xfId="0" applyFont="1" applyAlignment="1">
      <alignment horizontal="center" vertical="center"/>
    </xf>
    <xf numFmtId="0" fontId="18" fillId="0" borderId="0" xfId="0" applyFont="1" applyAlignment="1">
      <alignment horizontal="center" vertical="center"/>
    </xf>
    <xf numFmtId="0" fontId="8" fillId="0" borderId="0" xfId="0" applyFont="1" applyAlignment="1">
      <alignment horizontal="left" vertical="center"/>
    </xf>
    <xf numFmtId="0" fontId="16" fillId="0" borderId="0" xfId="0" applyFont="1" applyAlignment="1">
      <alignment vertical="center" wrapText="1"/>
    </xf>
    <xf numFmtId="0" fontId="18" fillId="0" borderId="0" xfId="0" applyFont="1" applyAlignment="1">
      <alignment horizontal="center" vertical="center" wrapText="1"/>
    </xf>
    <xf numFmtId="0" fontId="8" fillId="0" borderId="0" xfId="0" applyFont="1" applyAlignment="1">
      <alignment vertical="center" wrapText="1"/>
    </xf>
    <xf numFmtId="0" fontId="21" fillId="0" borderId="0" xfId="0" applyFont="1" applyAlignment="1">
      <alignment vertical="center"/>
    </xf>
    <xf numFmtId="0" fontId="22" fillId="0" borderId="0" xfId="0" applyFont="1"/>
    <xf numFmtId="0" fontId="22" fillId="0" borderId="0" xfId="0" applyFont="1" applyAlignment="1">
      <alignment vertical="center"/>
    </xf>
    <xf numFmtId="0" fontId="20" fillId="0" borderId="0" xfId="0" applyFont="1" applyAlignment="1">
      <alignment horizontal="center" vertical="center"/>
    </xf>
    <xf numFmtId="0" fontId="20"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0"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3" fillId="0" borderId="1" xfId="3" applyFont="1" applyFill="1" applyBorder="1" applyAlignment="1">
      <alignment horizontal="center" vertical="center" wrapText="1"/>
    </xf>
    <xf numFmtId="3" fontId="3" fillId="0" borderId="1" xfId="0" applyNumberFormat="1" applyFont="1" applyBorder="1" applyAlignment="1">
      <alignment horizontal="center" vertical="center"/>
    </xf>
    <xf numFmtId="0" fontId="7" fillId="0" borderId="1" xfId="0" applyFont="1" applyBorder="1" applyAlignment="1">
      <alignment horizontal="center" vertical="center"/>
    </xf>
    <xf numFmtId="0" fontId="15" fillId="0" borderId="1" xfId="0" applyFont="1" applyFill="1" applyBorder="1" applyAlignment="1">
      <alignment horizontal="center" vertical="center"/>
    </xf>
    <xf numFmtId="0" fontId="15" fillId="0" borderId="1" xfId="0" applyFont="1" applyBorder="1" applyAlignment="1">
      <alignment horizontal="center" vertical="center"/>
    </xf>
    <xf numFmtId="0" fontId="20"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0" fontId="3" fillId="0" borderId="1" xfId="0" applyFont="1" applyFill="1" applyBorder="1" applyAlignment="1">
      <alignment horizontal="left" vertical="center"/>
    </xf>
    <xf numFmtId="0" fontId="10" fillId="2" borderId="1" xfId="0" applyFont="1" applyFill="1" applyBorder="1" applyAlignment="1">
      <alignment vertical="top" wrapText="1"/>
    </xf>
    <xf numFmtId="0" fontId="3" fillId="2" borderId="1" xfId="0" applyFont="1" applyFill="1" applyBorder="1" applyAlignment="1">
      <alignment vertical="top" wrapText="1"/>
    </xf>
    <xf numFmtId="0" fontId="19" fillId="2" borderId="1" xfId="0" applyFont="1" applyFill="1" applyBorder="1" applyAlignment="1">
      <alignment vertical="center" wrapText="1"/>
    </xf>
    <xf numFmtId="0" fontId="8" fillId="2" borderId="1" xfId="0" applyFont="1" applyFill="1" applyBorder="1" applyAlignment="1">
      <alignment vertical="center" wrapText="1"/>
    </xf>
    <xf numFmtId="0" fontId="3" fillId="0" borderId="0" xfId="0" applyFont="1" applyFill="1" applyAlignment="1">
      <alignment horizontal="center" vertical="center" wrapText="1"/>
    </xf>
    <xf numFmtId="0" fontId="3" fillId="2" borderId="1" xfId="0" applyFont="1" applyFill="1" applyBorder="1" applyAlignment="1">
      <alignment horizontal="center" vertical="center"/>
    </xf>
    <xf numFmtId="3" fontId="3" fillId="0" borderId="1" xfId="3" applyNumberFormat="1" applyFont="1" applyFill="1" applyBorder="1" applyAlignment="1">
      <alignment horizontal="center" vertical="center" wrapText="1"/>
    </xf>
    <xf numFmtId="0" fontId="0" fillId="0" borderId="0" xfId="0" applyFill="1"/>
    <xf numFmtId="0" fontId="7" fillId="0" borderId="1" xfId="0" applyFont="1" applyBorder="1" applyAlignment="1">
      <alignment horizontal="center" vertical="center" wrapText="1"/>
    </xf>
    <xf numFmtId="0" fontId="7" fillId="0" borderId="1" xfId="3" applyFont="1" applyFill="1" applyBorder="1" applyAlignment="1">
      <alignment horizontal="left" vertical="center" wrapText="1"/>
    </xf>
    <xf numFmtId="3" fontId="3" fillId="0" borderId="1" xfId="3"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xf>
    <xf numFmtId="165" fontId="10" fillId="2" borderId="1" xfId="1" applyFont="1" applyFill="1" applyBorder="1" applyAlignment="1">
      <alignment horizontal="center" vertical="center" wrapText="1"/>
    </xf>
    <xf numFmtId="165" fontId="3" fillId="2" borderId="1" xfId="1" applyFont="1" applyFill="1" applyBorder="1" applyAlignment="1">
      <alignment horizontal="left" vertical="center" wrapText="1"/>
    </xf>
    <xf numFmtId="165" fontId="3" fillId="0" borderId="0" xfId="1" applyFont="1"/>
    <xf numFmtId="0" fontId="17" fillId="0" borderId="0" xfId="0" applyFont="1" applyAlignment="1">
      <alignment vertical="center" wrapText="1"/>
    </xf>
    <xf numFmtId="0" fontId="17" fillId="0" borderId="0" xfId="0" applyFont="1" applyAlignment="1">
      <alignment horizontal="center" vertical="center"/>
    </xf>
    <xf numFmtId="1" fontId="3" fillId="0" borderId="1" xfId="0" applyNumberFormat="1" applyFont="1" applyBorder="1" applyAlignment="1">
      <alignment horizontal="center" vertical="center"/>
    </xf>
    <xf numFmtId="0" fontId="7" fillId="0" borderId="1" xfId="0" applyFont="1" applyFill="1" applyBorder="1" applyAlignment="1">
      <alignment horizontal="left" vertical="top" wrapText="1"/>
    </xf>
    <xf numFmtId="164" fontId="3" fillId="0" borderId="1" xfId="2" applyFont="1" applyFill="1" applyBorder="1" applyAlignment="1">
      <alignment horizontal="left" vertical="center" wrapText="1"/>
    </xf>
    <xf numFmtId="0" fontId="3" fillId="0" borderId="0" xfId="0" applyFont="1" applyFill="1" applyAlignment="1">
      <alignment horizontal="left" vertical="top"/>
    </xf>
    <xf numFmtId="0" fontId="3" fillId="0" borderId="1" xfId="3" applyFont="1" applyFill="1" applyBorder="1" applyAlignment="1">
      <alignment horizontal="left" vertical="top" wrapText="1"/>
    </xf>
    <xf numFmtId="0" fontId="3" fillId="2" borderId="1" xfId="0" applyFont="1" applyFill="1" applyBorder="1" applyAlignment="1">
      <alignment horizontal="center" vertical="top"/>
    </xf>
    <xf numFmtId="0" fontId="23" fillId="3" borderId="1" xfId="0" applyFont="1" applyFill="1" applyBorder="1" applyAlignment="1">
      <alignment horizontal="center" vertical="top" wrapText="1"/>
    </xf>
    <xf numFmtId="0" fontId="7" fillId="0" borderId="1" xfId="3" applyFont="1" applyFill="1" applyBorder="1" applyAlignment="1">
      <alignment horizontal="left" vertical="top" wrapText="1"/>
    </xf>
    <xf numFmtId="0" fontId="26" fillId="0" borderId="0" xfId="0" applyFont="1" applyAlignment="1">
      <alignment horizontal="center" vertical="center"/>
    </xf>
    <xf numFmtId="0" fontId="26" fillId="0" borderId="0" xfId="0" applyFont="1" applyAlignment="1">
      <alignment horizontal="center" vertical="center" wrapText="1"/>
    </xf>
    <xf numFmtId="0" fontId="26" fillId="0" borderId="0" xfId="0" applyFont="1" applyAlignment="1">
      <alignment horizontal="left" vertical="center"/>
    </xf>
    <xf numFmtId="0" fontId="27" fillId="0" borderId="0" xfId="0" applyFont="1"/>
    <xf numFmtId="0" fontId="28" fillId="0" borderId="0" xfId="0" applyFont="1" applyFill="1" applyAlignment="1">
      <alignment horizontal="center" vertical="center"/>
    </xf>
    <xf numFmtId="0" fontId="28" fillId="0" borderId="0" xfId="0" applyFont="1" applyFill="1" applyAlignment="1">
      <alignment horizontal="center" vertical="center" wrapText="1"/>
    </xf>
    <xf numFmtId="0" fontId="28" fillId="0" borderId="0" xfId="0" applyFont="1" applyFill="1" applyAlignment="1">
      <alignment horizontal="center" vertical="top" wrapText="1"/>
    </xf>
    <xf numFmtId="0" fontId="28" fillId="0" borderId="0" xfId="0" applyFont="1" applyFill="1"/>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xf numFmtId="0" fontId="8" fillId="3" borderId="1" xfId="0" applyFont="1" applyFill="1" applyBorder="1" applyAlignment="1">
      <alignment horizontal="center" vertical="center" wrapText="1"/>
    </xf>
    <xf numFmtId="4" fontId="17" fillId="0" borderId="1" xfId="0" applyNumberFormat="1" applyFont="1" applyFill="1" applyBorder="1" applyAlignment="1">
      <alignment horizontal="center" vertical="center" wrapText="1"/>
    </xf>
    <xf numFmtId="4" fontId="8" fillId="0" borderId="1" xfId="0" applyNumberFormat="1" applyFont="1" applyFill="1" applyBorder="1" applyAlignment="1">
      <alignment horizontal="center" vertical="center" wrapText="1"/>
    </xf>
    <xf numFmtId="4" fontId="8" fillId="0" borderId="1" xfId="0" applyNumberFormat="1" applyFont="1" applyFill="1" applyBorder="1" applyAlignment="1">
      <alignment horizontal="center" vertical="center"/>
    </xf>
    <xf numFmtId="0" fontId="8" fillId="0" borderId="1" xfId="0" applyFont="1" applyFill="1" applyBorder="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10" fillId="3" borderId="1" xfId="0" applyFont="1" applyFill="1" applyBorder="1" applyAlignment="1">
      <alignment horizontal="left" vertical="center" wrapText="1"/>
    </xf>
    <xf numFmtId="0" fontId="12" fillId="0" borderId="0" xfId="0" applyFont="1" applyFill="1"/>
    <xf numFmtId="0" fontId="3" fillId="0" borderId="0" xfId="0" applyFont="1" applyFill="1"/>
    <xf numFmtId="0" fontId="3" fillId="0" borderId="0" xfId="0" applyFont="1"/>
    <xf numFmtId="0" fontId="7" fillId="0" borderId="0" xfId="0" applyFont="1" applyFill="1"/>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20" fillId="0" borderId="1" xfId="0" applyFont="1" applyFill="1" applyBorder="1" applyAlignment="1">
      <alignment horizontal="center" vertical="center"/>
    </xf>
    <xf numFmtId="3"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3" fontId="3" fillId="0" borderId="1" xfId="0" applyNumberFormat="1" applyFont="1" applyFill="1" applyBorder="1" applyAlignment="1">
      <alignment horizontal="center" vertical="center"/>
    </xf>
    <xf numFmtId="0" fontId="3" fillId="0" borderId="1" xfId="0" applyFont="1" applyBorder="1" applyAlignment="1">
      <alignment horizontal="left" vertical="center" wrapText="1"/>
    </xf>
    <xf numFmtId="1" fontId="3" fillId="0" borderId="1" xfId="0" applyNumberFormat="1" applyFont="1" applyFill="1" applyBorder="1" applyAlignment="1">
      <alignment horizontal="center" vertical="center"/>
    </xf>
    <xf numFmtId="0" fontId="3" fillId="0" borderId="1" xfId="0" applyFont="1" applyFill="1" applyBorder="1" applyAlignment="1">
      <alignment horizontal="left" vertical="top"/>
    </xf>
    <xf numFmtId="0" fontId="3" fillId="0" borderId="0" xfId="0" applyFont="1" applyFill="1" applyAlignment="1">
      <alignment horizontal="center" vertical="top"/>
    </xf>
    <xf numFmtId="0" fontId="1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Alignment="1">
      <alignment horizontal="center" vertical="center" wrapText="1"/>
    </xf>
    <xf numFmtId="1"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0" fontId="33" fillId="0" borderId="0" xfId="0" applyFont="1" applyFill="1" applyAlignment="1">
      <alignment vertical="center" wrapText="1"/>
    </xf>
    <xf numFmtId="0" fontId="12" fillId="0" borderId="3" xfId="0" applyFont="1" applyBorder="1" applyAlignment="1">
      <alignment horizontal="center" vertical="center" wrapText="1"/>
    </xf>
    <xf numFmtId="0" fontId="3" fillId="3"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11" fillId="0" borderId="1" xfId="0" applyFont="1" applyBorder="1" applyAlignment="1">
      <alignment horizontal="center" vertical="center"/>
    </xf>
    <xf numFmtId="0" fontId="0" fillId="0" borderId="1" xfId="0" applyBorder="1" applyAlignment="1">
      <alignment horizontal="left" vertical="center"/>
    </xf>
    <xf numFmtId="2" fontId="13" fillId="0" borderId="1" xfId="0" applyNumberFormat="1" applyFont="1" applyFill="1" applyBorder="1" applyAlignment="1">
      <alignment horizontal="center" vertical="center" wrapText="1"/>
    </xf>
    <xf numFmtId="0" fontId="3" fillId="0" borderId="1" xfId="0" applyFont="1" applyFill="1" applyBorder="1"/>
    <xf numFmtId="0" fontId="5"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7" fillId="0" borderId="2" xfId="0" applyFont="1" applyFill="1" applyBorder="1" applyAlignment="1">
      <alignment horizontal="center" vertical="center"/>
    </xf>
    <xf numFmtId="0" fontId="20" fillId="0" borderId="2" xfId="0" applyFont="1" applyFill="1" applyBorder="1" applyAlignment="1">
      <alignment horizontal="center" vertical="center"/>
    </xf>
    <xf numFmtId="0" fontId="20" fillId="3" borderId="2" xfId="0" applyFont="1" applyFill="1" applyBorder="1" applyAlignment="1">
      <alignment horizontal="center" vertical="center"/>
    </xf>
    <xf numFmtId="165" fontId="3" fillId="2" borderId="2" xfId="1" applyFont="1" applyFill="1" applyBorder="1" applyAlignment="1">
      <alignment horizontal="center" vertical="center"/>
    </xf>
    <xf numFmtId="0" fontId="3" fillId="0" borderId="2" xfId="0" applyFont="1" applyBorder="1" applyAlignment="1">
      <alignment horizontal="center" vertical="center"/>
    </xf>
    <xf numFmtId="0" fontId="3" fillId="0" borderId="0" xfId="0" applyFont="1" applyFill="1" applyAlignment="1">
      <alignment horizontal="center" vertical="top"/>
    </xf>
    <xf numFmtId="0" fontId="10" fillId="2" borderId="1" xfId="0" applyFont="1" applyFill="1" applyBorder="1" applyAlignment="1">
      <alignment horizontal="left" vertical="center" wrapText="1"/>
    </xf>
    <xf numFmtId="0" fontId="28" fillId="0" borderId="0" xfId="0" applyFont="1" applyFill="1" applyAlignment="1">
      <alignment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0" fillId="0" borderId="0" xfId="0" applyFont="1" applyAlignment="1">
      <alignment horizontal="center" vertical="center"/>
    </xf>
    <xf numFmtId="0" fontId="28" fillId="0" borderId="0" xfId="0" applyFont="1" applyFill="1" applyAlignment="1">
      <alignment horizontal="left" vertical="center" wrapText="1"/>
    </xf>
    <xf numFmtId="0" fontId="34" fillId="0" borderId="0" xfId="0" applyFont="1" applyFill="1" applyAlignment="1">
      <alignment horizontal="center" vertical="center"/>
    </xf>
    <xf numFmtId="0" fontId="34" fillId="0" borderId="0" xfId="0" applyFont="1" applyFill="1"/>
    <xf numFmtId="0" fontId="35" fillId="0" borderId="0" xfId="0" applyFont="1" applyAlignment="1">
      <alignment horizontal="center" vertical="center"/>
    </xf>
    <xf numFmtId="0" fontId="28" fillId="0" borderId="0" xfId="0" applyFont="1" applyAlignment="1">
      <alignment vertical="center" wrapText="1"/>
    </xf>
    <xf numFmtId="0" fontId="35" fillId="0" borderId="0" xfId="0" applyFont="1" applyFill="1" applyAlignment="1">
      <alignment horizontal="center" vertical="center" wrapText="1"/>
    </xf>
    <xf numFmtId="0" fontId="35" fillId="0" borderId="0" xfId="0" applyFont="1" applyFill="1" applyAlignment="1">
      <alignment horizontal="left" vertical="center" wrapText="1"/>
    </xf>
    <xf numFmtId="0" fontId="35" fillId="0" borderId="0" xfId="0" applyFont="1" applyFill="1" applyAlignment="1">
      <alignment horizontal="center" vertical="center"/>
    </xf>
    <xf numFmtId="0" fontId="35" fillId="0" borderId="0" xfId="0" applyFont="1"/>
    <xf numFmtId="0" fontId="36" fillId="0" borderId="0" xfId="0" applyFont="1" applyFill="1" applyAlignment="1">
      <alignment horizontal="center" vertical="center"/>
    </xf>
    <xf numFmtId="0" fontId="36" fillId="0" borderId="0" xfId="0" applyFont="1" applyFill="1" applyAlignment="1">
      <alignment horizontal="left" vertical="center"/>
    </xf>
    <xf numFmtId="0" fontId="36" fillId="0" borderId="0" xfId="0" applyFont="1" applyFill="1"/>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0" xfId="0" applyFont="1" applyAlignment="1">
      <alignment horizontal="center" vertical="center"/>
    </xf>
    <xf numFmtId="0" fontId="20" fillId="0" borderId="0" xfId="0" applyFont="1" applyFill="1" applyAlignment="1">
      <alignment horizontal="center" vertical="center"/>
    </xf>
    <xf numFmtId="0" fontId="20" fillId="0" borderId="0" xfId="0" applyFont="1" applyFill="1"/>
    <xf numFmtId="0" fontId="5" fillId="0" borderId="1" xfId="0" applyFont="1" applyFill="1" applyBorder="1" applyAlignment="1">
      <alignment horizontal="center" vertical="top" wrapText="1"/>
    </xf>
    <xf numFmtId="0" fontId="5" fillId="0" borderId="0" xfId="0" applyFont="1" applyFill="1"/>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top" wrapText="1"/>
    </xf>
    <xf numFmtId="16" fontId="3" fillId="0" borderId="1" xfId="0" applyNumberFormat="1" applyFont="1" applyFill="1" applyBorder="1" applyAlignment="1">
      <alignment horizontal="center" vertical="center"/>
    </xf>
    <xf numFmtId="0" fontId="3" fillId="0" borderId="1" xfId="0" applyFont="1" applyBorder="1" applyAlignment="1">
      <alignment horizontal="left" vertical="top" wrapText="1"/>
    </xf>
    <xf numFmtId="0" fontId="20" fillId="0" borderId="1" xfId="0" applyFont="1" applyFill="1" applyBorder="1" applyAlignment="1">
      <alignment horizontal="left" vertical="top" wrapText="1"/>
    </xf>
    <xf numFmtId="165" fontId="3" fillId="2" borderId="1" xfId="1" applyFont="1" applyFill="1" applyBorder="1" applyAlignment="1">
      <alignment horizontal="center" vertical="center" wrapText="1"/>
    </xf>
    <xf numFmtId="165" fontId="3" fillId="2" borderId="1" xfId="1" applyFont="1" applyFill="1" applyBorder="1" applyAlignment="1">
      <alignment horizontal="center" vertical="top" wrapText="1"/>
    </xf>
    <xf numFmtId="0" fontId="10" fillId="2" borderId="1" xfId="0" applyFont="1" applyFill="1" applyBorder="1" applyAlignment="1">
      <alignment horizontal="left" vertical="top" wrapText="1"/>
    </xf>
    <xf numFmtId="3" fontId="7" fillId="0" borderId="1" xfId="0" applyNumberFormat="1" applyFont="1" applyBorder="1" applyAlignment="1">
      <alignment horizontal="center" vertical="center"/>
    </xf>
    <xf numFmtId="0" fontId="7" fillId="0" borderId="1" xfId="3" applyFont="1" applyFill="1" applyBorder="1" applyAlignment="1">
      <alignment horizontal="center" vertical="center" wrapText="1"/>
    </xf>
    <xf numFmtId="0" fontId="7" fillId="0" borderId="1" xfId="0" applyFont="1" applyBorder="1" applyAlignment="1">
      <alignment horizontal="left" vertical="top" wrapText="1"/>
    </xf>
    <xf numFmtId="0" fontId="3" fillId="0" borderId="1" xfId="3" applyFont="1" applyFill="1" applyBorder="1" applyAlignment="1">
      <alignment horizontal="center" vertical="center"/>
    </xf>
    <xf numFmtId="0" fontId="36" fillId="0" borderId="0" xfId="0" applyFont="1" applyAlignment="1">
      <alignment horizontal="center" vertical="center"/>
    </xf>
    <xf numFmtId="0" fontId="36" fillId="0" borderId="0" xfId="0" applyFont="1" applyAlignment="1">
      <alignment horizontal="left" vertical="center"/>
    </xf>
    <xf numFmtId="0" fontId="36" fillId="0" borderId="0" xfId="0" applyFont="1"/>
    <xf numFmtId="0" fontId="39" fillId="0" borderId="0" xfId="0" applyFont="1" applyFill="1" applyAlignment="1">
      <alignment horizontal="center" vertical="center"/>
    </xf>
    <xf numFmtId="0" fontId="39" fillId="0" borderId="0" xfId="0" applyFont="1" applyFill="1"/>
    <xf numFmtId="0" fontId="3"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17" fillId="0" borderId="1" xfId="0" applyFont="1" applyFill="1" applyBorder="1" applyAlignment="1">
      <alignment horizontal="left" vertical="top" wrapText="1"/>
    </xf>
    <xf numFmtId="0" fontId="12" fillId="0" borderId="1" xfId="0" applyFont="1" applyFill="1" applyBorder="1" applyAlignment="1">
      <alignment horizontal="center" vertical="top" wrapText="1"/>
    </xf>
    <xf numFmtId="0" fontId="1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3" fontId="17" fillId="0" borderId="1" xfId="0" applyNumberFormat="1" applyFont="1" applyFill="1" applyBorder="1" applyAlignment="1">
      <alignment horizontal="center" vertical="center"/>
    </xf>
    <xf numFmtId="3" fontId="17" fillId="0" borderId="1" xfId="0" applyNumberFormat="1" applyFont="1" applyFill="1" applyBorder="1" applyAlignment="1">
      <alignment horizontal="center" vertical="top"/>
    </xf>
    <xf numFmtId="0" fontId="32" fillId="0" borderId="1" xfId="0" applyFont="1" applyFill="1" applyBorder="1" applyAlignment="1">
      <alignment vertical="center" wrapText="1"/>
    </xf>
    <xf numFmtId="0" fontId="17" fillId="0" borderId="3"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5" xfId="0" applyFont="1" applyFill="1" applyBorder="1" applyAlignment="1">
      <alignment horizontal="center" vertical="center"/>
    </xf>
    <xf numFmtId="0" fontId="0" fillId="0" borderId="0" xfId="0" applyFill="1" applyAlignment="1">
      <alignment horizontal="center" vertical="center"/>
    </xf>
    <xf numFmtId="1" fontId="7" fillId="0" borderId="1" xfId="0" applyNumberFormat="1" applyFont="1" applyFill="1" applyBorder="1" applyAlignment="1">
      <alignment horizontal="center" vertical="center" wrapText="1"/>
    </xf>
    <xf numFmtId="1" fontId="20" fillId="0" borderId="1" xfId="0" applyNumberFormat="1" applyFont="1" applyFill="1" applyBorder="1" applyAlignment="1">
      <alignment horizontal="center" vertical="center"/>
    </xf>
    <xf numFmtId="164" fontId="3" fillId="0" borderId="1" xfId="2" applyFont="1" applyFill="1" applyBorder="1" applyAlignment="1">
      <alignment horizontal="center" vertical="center"/>
    </xf>
    <xf numFmtId="164" fontId="3" fillId="0" borderId="1" xfId="2" applyFont="1" applyFill="1" applyBorder="1" applyAlignment="1">
      <alignment horizontal="center" vertical="center" wrapText="1"/>
    </xf>
    <xf numFmtId="0" fontId="7" fillId="0" borderId="1" xfId="0" applyFont="1" applyFill="1" applyBorder="1" applyAlignment="1">
      <alignment horizontal="center" vertical="top"/>
    </xf>
    <xf numFmtId="164" fontId="3" fillId="0" borderId="0" xfId="2" applyFont="1" applyFill="1" applyBorder="1"/>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5" fillId="0" borderId="0" xfId="0" applyFont="1" applyAlignment="1">
      <alignment horizontal="center" vertical="center"/>
    </xf>
    <xf numFmtId="0" fontId="7" fillId="0" borderId="0" xfId="0" applyFont="1" applyAlignment="1">
      <alignment horizontal="left" vertical="center"/>
    </xf>
    <xf numFmtId="0" fontId="14" fillId="0" borderId="0" xfId="0" applyFont="1" applyFill="1" applyAlignment="1">
      <alignment horizontal="center" vertical="center"/>
    </xf>
    <xf numFmtId="0" fontId="7" fillId="0" borderId="0" xfId="0" applyFont="1" applyFill="1" applyAlignment="1">
      <alignment horizontal="center" vertical="center"/>
    </xf>
    <xf numFmtId="0" fontId="1" fillId="0" borderId="0" xfId="0" applyFont="1" applyAlignment="1">
      <alignment horizontal="left" vertical="center"/>
    </xf>
    <xf numFmtId="0" fontId="7" fillId="0" borderId="0" xfId="0" applyFont="1" applyAlignment="1">
      <alignment horizontal="left" vertical="top"/>
    </xf>
    <xf numFmtId="0" fontId="1" fillId="0" borderId="0" xfId="0" applyFont="1"/>
    <xf numFmtId="0" fontId="10" fillId="3" borderId="1" xfId="0" applyFont="1" applyFill="1" applyBorder="1" applyAlignment="1">
      <alignment horizontal="center" vertical="center" wrapText="1"/>
    </xf>
    <xf numFmtId="0" fontId="17" fillId="0" borderId="1" xfId="0" applyFont="1" applyFill="1" applyBorder="1" applyAlignment="1">
      <alignment horizontal="center" wrapText="1"/>
    </xf>
    <xf numFmtId="0" fontId="10"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5" fillId="0" borderId="0" xfId="0" applyFont="1" applyFill="1" applyAlignment="1">
      <alignment horizontal="left" vertical="center" wrapText="1"/>
    </xf>
    <xf numFmtId="0" fontId="29" fillId="0" borderId="0" xfId="0" applyFont="1" applyFill="1" applyAlignment="1">
      <alignment wrapText="1"/>
    </xf>
    <xf numFmtId="0" fontId="28" fillId="0" borderId="0" xfId="0" applyFont="1" applyFill="1" applyAlignment="1">
      <alignment wrapText="1"/>
    </xf>
    <xf numFmtId="0" fontId="3" fillId="0" borderId="0" xfId="0" applyFont="1" applyFill="1" applyAlignment="1">
      <alignment horizontal="center" vertical="top"/>
    </xf>
    <xf numFmtId="0" fontId="38" fillId="0" borderId="0" xfId="0" applyFont="1" applyFill="1" applyAlignment="1">
      <alignment horizontal="left" wrapText="1"/>
    </xf>
    <xf numFmtId="0" fontId="38" fillId="0" borderId="0" xfId="0" applyFont="1" applyAlignment="1">
      <alignment horizontal="left" vertical="center" wrapText="1"/>
    </xf>
    <xf numFmtId="0" fontId="12" fillId="0" borderId="3" xfId="0" applyFont="1" applyBorder="1" applyAlignment="1">
      <alignment horizontal="center" vertical="center" wrapText="1"/>
    </xf>
    <xf numFmtId="0" fontId="8" fillId="0" borderId="3" xfId="0" applyFont="1" applyBorder="1" applyAlignment="1">
      <alignment horizontal="center" vertical="center" wrapText="1"/>
    </xf>
    <xf numFmtId="0" fontId="31" fillId="0" borderId="0" xfId="0" applyFont="1" applyFill="1" applyAlignment="1">
      <alignment horizontal="left"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7" fillId="0" borderId="0" xfId="0" applyFont="1" applyAlignment="1">
      <alignment horizontal="left" vertical="center" wrapText="1"/>
    </xf>
    <xf numFmtId="0" fontId="28" fillId="0" borderId="0" xfId="0" applyFont="1" applyAlignment="1">
      <alignment horizontal="left" vertical="top" wrapText="1"/>
    </xf>
    <xf numFmtId="0" fontId="3" fillId="0" borderId="0" xfId="0" applyFont="1" applyBorder="1" applyAlignment="1">
      <alignment horizontal="left" vertical="top"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31" fillId="0" borderId="0" xfId="0" applyFont="1" applyAlignment="1">
      <alignment horizontal="left" vertical="center" wrapText="1"/>
    </xf>
    <xf numFmtId="0" fontId="30" fillId="0" borderId="0" xfId="0" applyFont="1" applyAlignment="1">
      <alignment horizontal="left" vertical="center" wrapText="1"/>
    </xf>
    <xf numFmtId="0" fontId="8" fillId="0" borderId="0" xfId="0" applyFont="1" applyBorder="1" applyAlignment="1">
      <alignment horizontal="center" vertical="center" wrapText="1"/>
    </xf>
    <xf numFmtId="0" fontId="12" fillId="0" borderId="1" xfId="0" applyFont="1" applyFill="1" applyBorder="1" applyAlignment="1">
      <alignment horizontal="center" vertical="center" wrapText="1"/>
    </xf>
    <xf numFmtId="0" fontId="16" fillId="0" borderId="0" xfId="0" applyFont="1" applyAlignment="1">
      <alignment horizontal="center" vertical="center" wrapText="1"/>
    </xf>
    <xf numFmtId="0" fontId="12" fillId="0" borderId="0" xfId="0" applyFont="1" applyAlignment="1">
      <alignment horizontal="center" vertical="center" wrapText="1"/>
    </xf>
    <xf numFmtId="0" fontId="8" fillId="0" borderId="0" xfId="0" applyFont="1" applyAlignment="1">
      <alignment horizontal="center" vertical="center" wrapText="1"/>
    </xf>
    <xf numFmtId="0" fontId="37" fillId="0" borderId="0" xfId="0" applyFont="1" applyFill="1" applyAlignment="1">
      <alignment horizontal="left" vertical="center" wrapText="1"/>
    </xf>
    <xf numFmtId="0" fontId="29" fillId="0" borderId="0" xfId="0" applyFont="1" applyFill="1" applyAlignment="1">
      <alignment horizontal="left" wrapText="1"/>
    </xf>
    <xf numFmtId="0" fontId="0" fillId="0" borderId="0" xfId="0" applyAlignment="1">
      <alignment wrapText="1"/>
    </xf>
    <xf numFmtId="0" fontId="7" fillId="0" borderId="0" xfId="0" applyFont="1" applyAlignment="1">
      <alignment horizontal="left" vertical="top" wrapText="1"/>
    </xf>
    <xf numFmtId="0" fontId="3" fillId="0" borderId="0" xfId="0" applyFont="1" applyAlignment="1">
      <alignment horizontal="left" vertical="top" wrapText="1"/>
    </xf>
    <xf numFmtId="0" fontId="20" fillId="0" borderId="0" xfId="0" applyFont="1" applyAlignment="1">
      <alignment horizontal="center" vertical="center"/>
    </xf>
    <xf numFmtId="0" fontId="29" fillId="0" borderId="0" xfId="0" applyFont="1" applyAlignment="1">
      <alignment vertical="center" wrapText="1"/>
    </xf>
    <xf numFmtId="0" fontId="28" fillId="0" borderId="0" xfId="0" applyFont="1" applyAlignment="1">
      <alignment vertical="center" wrapText="1"/>
    </xf>
    <xf numFmtId="0" fontId="29" fillId="0" borderId="0" xfId="0" applyFont="1" applyAlignment="1">
      <alignment wrapText="1"/>
    </xf>
  </cellXfs>
  <cellStyles count="5">
    <cellStyle name="Comma" xfId="1" builtinId="3"/>
    <cellStyle name="Currency" xfId="2" builtinId="4"/>
    <cellStyle name="Normal" xfId="0" builtinId="0"/>
    <cellStyle name="Normal 2" xfId="4" xr:uid="{00000000-0005-0000-0000-000003000000}"/>
    <cellStyle name="Parasts 2" xfId="3" xr:uid="{00000000-0005-0000-0000-000004000000}"/>
  </cellStyles>
  <dxfs count="0"/>
  <tableStyles count="0" defaultTableStyle="TableStyleMedium2" defaultPivotStyle="PivotStyleLight16"/>
  <colors>
    <mruColors>
      <color rgb="FFFF6600"/>
      <color rgb="FF2DE3D2"/>
      <color rgb="FFFFCC00"/>
      <color rgb="FFFFFF66"/>
      <color rgb="FFFF9966"/>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600075</xdr:colOff>
      <xdr:row>11</xdr:row>
      <xdr:rowOff>9525</xdr:rowOff>
    </xdr:from>
    <xdr:to>
      <xdr:col>9</xdr:col>
      <xdr:colOff>549533</xdr:colOff>
      <xdr:row>29</xdr:row>
      <xdr:rowOff>108175</xdr:rowOff>
    </xdr:to>
    <xdr:pic>
      <xdr:nvPicPr>
        <xdr:cNvPr id="20" name="Picture 19">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600075" y="2181225"/>
          <a:ext cx="5435858" cy="3527650"/>
        </a:xfrm>
        <a:prstGeom prst="rect">
          <a:avLst/>
        </a:prstGeom>
        <a:ln>
          <a:solidFill>
            <a:schemeClr val="bg1">
              <a:lumMod val="50000"/>
            </a:schemeClr>
          </a:solidFill>
        </a:ln>
      </xdr:spPr>
    </xdr:pic>
    <xdr:clientData/>
  </xdr:twoCellAnchor>
  <xdr:twoCellAnchor editAs="oneCell">
    <xdr:from>
      <xdr:col>1</xdr:col>
      <xdr:colOff>19050</xdr:colOff>
      <xdr:row>36</xdr:row>
      <xdr:rowOff>9525</xdr:rowOff>
    </xdr:from>
    <xdr:to>
      <xdr:col>9</xdr:col>
      <xdr:colOff>578108</xdr:colOff>
      <xdr:row>51</xdr:row>
      <xdr:rowOff>73730</xdr:rowOff>
    </xdr:to>
    <xdr:pic>
      <xdr:nvPicPr>
        <xdr:cNvPr id="21" name="Picture 20">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628650" y="6943725"/>
          <a:ext cx="5435858" cy="2921705"/>
        </a:xfrm>
        <a:prstGeom prst="rect">
          <a:avLst/>
        </a:prstGeom>
        <a:ln w="9525">
          <a:solidFill>
            <a:schemeClr val="bg1">
              <a:lumMod val="50000"/>
            </a:schemeClr>
          </a:solidFill>
        </a:ln>
      </xdr:spPr>
    </xdr:pic>
    <xdr:clientData/>
  </xdr:twoCellAnchor>
  <xdr:twoCellAnchor editAs="oneCell">
    <xdr:from>
      <xdr:col>1</xdr:col>
      <xdr:colOff>19050</xdr:colOff>
      <xdr:row>64</xdr:row>
      <xdr:rowOff>47626</xdr:rowOff>
    </xdr:from>
    <xdr:to>
      <xdr:col>9</xdr:col>
      <xdr:colOff>578250</xdr:colOff>
      <xdr:row>98</xdr:row>
      <xdr:rowOff>58703</xdr:rowOff>
    </xdr:to>
    <xdr:pic>
      <xdr:nvPicPr>
        <xdr:cNvPr id="22" name="Picture 21">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628650" y="10601326"/>
          <a:ext cx="5436000" cy="6488077"/>
        </a:xfrm>
        <a:prstGeom prst="rect">
          <a:avLst/>
        </a:prstGeom>
        <a:ln>
          <a:solidFill>
            <a:schemeClr val="bg1">
              <a:lumMod val="50000"/>
            </a:schemeClr>
          </a:solidFill>
        </a:ln>
      </xdr:spPr>
    </xdr:pic>
    <xdr:clientData/>
  </xdr:twoCellAnchor>
  <xdr:twoCellAnchor editAs="oneCell">
    <xdr:from>
      <xdr:col>0</xdr:col>
      <xdr:colOff>628650</xdr:colOff>
      <xdr:row>102</xdr:row>
      <xdr:rowOff>28575</xdr:rowOff>
    </xdr:from>
    <xdr:to>
      <xdr:col>9</xdr:col>
      <xdr:colOff>573626</xdr:colOff>
      <xdr:row>117</xdr:row>
      <xdr:rowOff>165557</xdr:rowOff>
    </xdr:to>
    <xdr:pic>
      <xdr:nvPicPr>
        <xdr:cNvPr id="23" name="Picture 22">
          <a:extLst>
            <a:ext uri="{FF2B5EF4-FFF2-40B4-BE49-F238E27FC236}">
              <a16:creationId xmlns:a16="http://schemas.microsoft.com/office/drawing/2014/main" id="{00000000-0008-0000-0400-00000B000000}"/>
            </a:ext>
          </a:extLst>
        </xdr:cNvPr>
        <xdr:cNvPicPr>
          <a:picLocks noChangeAspect="1"/>
        </xdr:cNvPicPr>
      </xdr:nvPicPr>
      <xdr:blipFill rotWithShape="1">
        <a:blip xmlns:r="http://schemas.openxmlformats.org/officeDocument/2006/relationships" r:embed="rId4" cstate="screen">
          <a:extLst>
            <a:ext uri="{28A0092B-C50C-407E-A947-70E740481C1C}">
              <a14:useLocalDpi xmlns:a14="http://schemas.microsoft.com/office/drawing/2010/main"/>
            </a:ext>
          </a:extLst>
        </a:blip>
        <a:srcRect/>
        <a:stretch/>
      </xdr:blipFill>
      <xdr:spPr>
        <a:xfrm>
          <a:off x="609600" y="17821275"/>
          <a:ext cx="5450426" cy="2994482"/>
        </a:xfrm>
        <a:prstGeom prst="rect">
          <a:avLst/>
        </a:prstGeom>
        <a:ln>
          <a:solidFill>
            <a:schemeClr val="bg1">
              <a:lumMod val="50000"/>
            </a:schemeClr>
          </a:solidFill>
        </a:ln>
      </xdr:spPr>
    </xdr:pic>
    <xdr:clientData/>
  </xdr:twoCellAnchor>
  <xdr:twoCellAnchor editAs="oneCell">
    <xdr:from>
      <xdr:col>1</xdr:col>
      <xdr:colOff>0</xdr:colOff>
      <xdr:row>148</xdr:row>
      <xdr:rowOff>180976</xdr:rowOff>
    </xdr:from>
    <xdr:to>
      <xdr:col>10</xdr:col>
      <xdr:colOff>9275</xdr:colOff>
      <xdr:row>178</xdr:row>
      <xdr:rowOff>111125</xdr:rowOff>
    </xdr:to>
    <xdr:pic>
      <xdr:nvPicPr>
        <xdr:cNvPr id="24" name="Picture 23">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609600" y="25593676"/>
          <a:ext cx="5495675" cy="5645149"/>
        </a:xfrm>
        <a:prstGeom prst="rect">
          <a:avLst/>
        </a:prstGeom>
      </xdr:spPr>
    </xdr:pic>
    <xdr:clientData/>
  </xdr:twoCellAnchor>
  <xdr:twoCellAnchor editAs="oneCell">
    <xdr:from>
      <xdr:col>0</xdr:col>
      <xdr:colOff>628650</xdr:colOff>
      <xdr:row>102</xdr:row>
      <xdr:rowOff>28575</xdr:rowOff>
    </xdr:from>
    <xdr:to>
      <xdr:col>9</xdr:col>
      <xdr:colOff>573626</xdr:colOff>
      <xdr:row>117</xdr:row>
      <xdr:rowOff>165557</xdr:rowOff>
    </xdr:to>
    <xdr:pic>
      <xdr:nvPicPr>
        <xdr:cNvPr id="25" name="Picture 24">
          <a:extLst>
            <a:ext uri="{FF2B5EF4-FFF2-40B4-BE49-F238E27FC236}">
              <a16:creationId xmlns:a16="http://schemas.microsoft.com/office/drawing/2014/main" id="{00000000-0008-0000-0400-000011000000}"/>
            </a:ext>
          </a:extLst>
        </xdr:cNvPr>
        <xdr:cNvPicPr>
          <a:picLocks noChangeAspect="1"/>
        </xdr:cNvPicPr>
      </xdr:nvPicPr>
      <xdr:blipFill rotWithShape="1">
        <a:blip xmlns:r="http://schemas.openxmlformats.org/officeDocument/2006/relationships" r:embed="rId4" cstate="screen">
          <a:extLst>
            <a:ext uri="{28A0092B-C50C-407E-A947-70E740481C1C}">
              <a14:useLocalDpi xmlns:a14="http://schemas.microsoft.com/office/drawing/2010/main"/>
            </a:ext>
          </a:extLst>
        </a:blip>
        <a:srcRect/>
        <a:stretch/>
      </xdr:blipFill>
      <xdr:spPr>
        <a:xfrm>
          <a:off x="609600" y="17821275"/>
          <a:ext cx="5450426" cy="2994482"/>
        </a:xfrm>
        <a:prstGeom prst="rect">
          <a:avLst/>
        </a:prstGeom>
        <a:ln>
          <a:solidFill>
            <a:schemeClr val="bg1">
              <a:lumMod val="50000"/>
            </a:schemeClr>
          </a:solidFill>
        </a:ln>
      </xdr:spPr>
    </xdr:pic>
    <xdr:clientData/>
  </xdr:twoCellAnchor>
  <xdr:twoCellAnchor editAs="oneCell">
    <xdr:from>
      <xdr:col>1</xdr:col>
      <xdr:colOff>15875</xdr:colOff>
      <xdr:row>127</xdr:row>
      <xdr:rowOff>0</xdr:rowOff>
    </xdr:from>
    <xdr:to>
      <xdr:col>10</xdr:col>
      <xdr:colOff>8225</xdr:colOff>
      <xdr:row>144</xdr:row>
      <xdr:rowOff>171676</xdr:rowOff>
    </xdr:to>
    <xdr:pic>
      <xdr:nvPicPr>
        <xdr:cNvPr id="26" name="Picture 25">
          <a:extLst>
            <a:ext uri="{FF2B5EF4-FFF2-40B4-BE49-F238E27FC236}">
              <a16:creationId xmlns:a16="http://schemas.microsoft.com/office/drawing/2014/main" id="{9037D62F-AF74-4EB7-89B7-131FD43611C8}"/>
            </a:ext>
          </a:extLst>
        </xdr:cNvPr>
        <xdr:cNvPicPr preferRelativeResize="0">
          <a:picLocks noChangeAspect="1"/>
        </xdr:cNvPicPr>
      </xdr:nvPicPr>
      <xdr:blipFill rotWithShape="1">
        <a:blip xmlns:r="http://schemas.openxmlformats.org/officeDocument/2006/relationships" r:embed="rId6" cstate="screen">
          <a:extLst>
            <a:ext uri="{28A0092B-C50C-407E-A947-70E740481C1C}">
              <a14:useLocalDpi xmlns:a14="http://schemas.microsoft.com/office/drawing/2010/main"/>
            </a:ext>
          </a:extLst>
        </a:blip>
        <a:srcRect/>
        <a:stretch/>
      </xdr:blipFill>
      <xdr:spPr>
        <a:xfrm>
          <a:off x="625475" y="21412200"/>
          <a:ext cx="5478750" cy="341017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H245"/>
  <sheetViews>
    <sheetView topLeftCell="A46" zoomScaleNormal="100" zoomScalePageLayoutView="70" workbookViewId="0">
      <selection activeCell="B8" sqref="B8:K8"/>
    </sheetView>
  </sheetViews>
  <sheetFormatPr defaultColWidth="9.140625" defaultRowHeight="15" x14ac:dyDescent="0.25"/>
  <cols>
    <col min="1" max="1" width="7.5703125" style="101" customWidth="1"/>
    <col min="2" max="2" width="12.42578125" style="101" customWidth="1"/>
    <col min="3" max="3" width="27.140625" style="102" customWidth="1"/>
    <col min="4" max="4" width="10.140625" style="102" customWidth="1"/>
    <col min="5" max="5" width="21.7109375" style="102" customWidth="1"/>
    <col min="6" max="6" width="17.28515625" style="102" customWidth="1"/>
    <col min="7" max="7" width="19" style="101" customWidth="1"/>
    <col min="8" max="8" width="15.28515625" style="101" customWidth="1"/>
    <col min="9" max="9" width="16" style="101" customWidth="1"/>
    <col min="10" max="10" width="43.5703125" style="80" customWidth="1"/>
    <col min="11" max="11" width="25.7109375" style="101" customWidth="1"/>
    <col min="12" max="221" width="9.140625" style="107"/>
    <col min="222" max="222" width="7.5703125" style="107" customWidth="1"/>
    <col min="223" max="223" width="17.85546875" style="107" customWidth="1"/>
    <col min="224" max="225" width="10" style="107" customWidth="1"/>
    <col min="226" max="226" width="33.140625" style="107" customWidth="1"/>
    <col min="227" max="227" width="22.7109375" style="107" customWidth="1"/>
    <col min="228" max="228" width="17.42578125" style="107" customWidth="1"/>
    <col min="229" max="231" width="14.5703125" style="107" customWidth="1"/>
    <col min="232" max="233" width="16" style="107" customWidth="1"/>
    <col min="234" max="234" width="38.85546875" style="107" customWidth="1"/>
    <col min="235" max="235" width="24.42578125" style="107" customWidth="1"/>
    <col min="236" max="236" width="63.5703125" style="107" customWidth="1"/>
    <col min="237" max="237" width="12.7109375" style="107" customWidth="1"/>
    <col min="238" max="477" width="9.140625" style="107"/>
    <col min="478" max="478" width="7.5703125" style="107" customWidth="1"/>
    <col min="479" max="479" width="17.85546875" style="107" customWidth="1"/>
    <col min="480" max="481" width="10" style="107" customWidth="1"/>
    <col min="482" max="482" width="33.140625" style="107" customWidth="1"/>
    <col min="483" max="483" width="22.7109375" style="107" customWidth="1"/>
    <col min="484" max="484" width="17.42578125" style="107" customWidth="1"/>
    <col min="485" max="487" width="14.5703125" style="107" customWidth="1"/>
    <col min="488" max="489" width="16" style="107" customWidth="1"/>
    <col min="490" max="490" width="38.85546875" style="107" customWidth="1"/>
    <col min="491" max="491" width="24.42578125" style="107" customWidth="1"/>
    <col min="492" max="492" width="63.5703125" style="107" customWidth="1"/>
    <col min="493" max="493" width="12.7109375" style="107" customWidth="1"/>
    <col min="494" max="733" width="9.140625" style="107"/>
    <col min="734" max="734" width="7.5703125" style="107" customWidth="1"/>
    <col min="735" max="735" width="17.85546875" style="107" customWidth="1"/>
    <col min="736" max="737" width="10" style="107" customWidth="1"/>
    <col min="738" max="738" width="33.140625" style="107" customWidth="1"/>
    <col min="739" max="739" width="22.7109375" style="107" customWidth="1"/>
    <col min="740" max="740" width="17.42578125" style="107" customWidth="1"/>
    <col min="741" max="743" width="14.5703125" style="107" customWidth="1"/>
    <col min="744" max="745" width="16" style="107" customWidth="1"/>
    <col min="746" max="746" width="38.85546875" style="107" customWidth="1"/>
    <col min="747" max="747" width="24.42578125" style="107" customWidth="1"/>
    <col min="748" max="748" width="63.5703125" style="107" customWidth="1"/>
    <col min="749" max="749" width="12.7109375" style="107" customWidth="1"/>
    <col min="750" max="989" width="9.140625" style="107"/>
    <col min="990" max="990" width="7.5703125" style="107" customWidth="1"/>
    <col min="991" max="991" width="17.85546875" style="107" customWidth="1"/>
    <col min="992" max="993" width="10" style="107" customWidth="1"/>
    <col min="994" max="994" width="33.140625" style="107" customWidth="1"/>
    <col min="995" max="995" width="22.7109375" style="107" customWidth="1"/>
    <col min="996" max="996" width="17.42578125" style="107" customWidth="1"/>
    <col min="997" max="999" width="14.5703125" style="107" customWidth="1"/>
    <col min="1000" max="1001" width="16" style="107" customWidth="1"/>
    <col min="1002" max="1002" width="38.85546875" style="107" customWidth="1"/>
    <col min="1003" max="1003" width="24.42578125" style="107" customWidth="1"/>
    <col min="1004" max="1004" width="63.5703125" style="107" customWidth="1"/>
    <col min="1005" max="1005" width="12.7109375" style="107" customWidth="1"/>
    <col min="1006" max="1245" width="9.140625" style="107"/>
    <col min="1246" max="1246" width="7.5703125" style="107" customWidth="1"/>
    <col min="1247" max="1247" width="17.85546875" style="107" customWidth="1"/>
    <col min="1248" max="1249" width="10" style="107" customWidth="1"/>
    <col min="1250" max="1250" width="33.140625" style="107" customWidth="1"/>
    <col min="1251" max="1251" width="22.7109375" style="107" customWidth="1"/>
    <col min="1252" max="1252" width="17.42578125" style="107" customWidth="1"/>
    <col min="1253" max="1255" width="14.5703125" style="107" customWidth="1"/>
    <col min="1256" max="1257" width="16" style="107" customWidth="1"/>
    <col min="1258" max="1258" width="38.85546875" style="107" customWidth="1"/>
    <col min="1259" max="1259" width="24.42578125" style="107" customWidth="1"/>
    <col min="1260" max="1260" width="63.5703125" style="107" customWidth="1"/>
    <col min="1261" max="1261" width="12.7109375" style="107" customWidth="1"/>
    <col min="1262" max="1501" width="9.140625" style="107"/>
    <col min="1502" max="1502" width="7.5703125" style="107" customWidth="1"/>
    <col min="1503" max="1503" width="17.85546875" style="107" customWidth="1"/>
    <col min="1504" max="1505" width="10" style="107" customWidth="1"/>
    <col min="1506" max="1506" width="33.140625" style="107" customWidth="1"/>
    <col min="1507" max="1507" width="22.7109375" style="107" customWidth="1"/>
    <col min="1508" max="1508" width="17.42578125" style="107" customWidth="1"/>
    <col min="1509" max="1511" width="14.5703125" style="107" customWidth="1"/>
    <col min="1512" max="1513" width="16" style="107" customWidth="1"/>
    <col min="1514" max="1514" width="38.85546875" style="107" customWidth="1"/>
    <col min="1515" max="1515" width="24.42578125" style="107" customWidth="1"/>
    <col min="1516" max="1516" width="63.5703125" style="107" customWidth="1"/>
    <col min="1517" max="1517" width="12.7109375" style="107" customWidth="1"/>
    <col min="1518" max="1757" width="9.140625" style="107"/>
    <col min="1758" max="1758" width="7.5703125" style="107" customWidth="1"/>
    <col min="1759" max="1759" width="17.85546875" style="107" customWidth="1"/>
    <col min="1760" max="1761" width="10" style="107" customWidth="1"/>
    <col min="1762" max="1762" width="33.140625" style="107" customWidth="1"/>
    <col min="1763" max="1763" width="22.7109375" style="107" customWidth="1"/>
    <col min="1764" max="1764" width="17.42578125" style="107" customWidth="1"/>
    <col min="1765" max="1767" width="14.5703125" style="107" customWidth="1"/>
    <col min="1768" max="1769" width="16" style="107" customWidth="1"/>
    <col min="1770" max="1770" width="38.85546875" style="107" customWidth="1"/>
    <col min="1771" max="1771" width="24.42578125" style="107" customWidth="1"/>
    <col min="1772" max="1772" width="63.5703125" style="107" customWidth="1"/>
    <col min="1773" max="1773" width="12.7109375" style="107" customWidth="1"/>
    <col min="1774" max="2013" width="9.140625" style="107"/>
    <col min="2014" max="2014" width="7.5703125" style="107" customWidth="1"/>
    <col min="2015" max="2015" width="17.85546875" style="107" customWidth="1"/>
    <col min="2016" max="2017" width="10" style="107" customWidth="1"/>
    <col min="2018" max="2018" width="33.140625" style="107" customWidth="1"/>
    <col min="2019" max="2019" width="22.7109375" style="107" customWidth="1"/>
    <col min="2020" max="2020" width="17.42578125" style="107" customWidth="1"/>
    <col min="2021" max="2023" width="14.5703125" style="107" customWidth="1"/>
    <col min="2024" max="2025" width="16" style="107" customWidth="1"/>
    <col min="2026" max="2026" width="38.85546875" style="107" customWidth="1"/>
    <col min="2027" max="2027" width="24.42578125" style="107" customWidth="1"/>
    <col min="2028" max="2028" width="63.5703125" style="107" customWidth="1"/>
    <col min="2029" max="2029" width="12.7109375" style="107" customWidth="1"/>
    <col min="2030" max="2269" width="9.140625" style="107"/>
    <col min="2270" max="2270" width="7.5703125" style="107" customWidth="1"/>
    <col min="2271" max="2271" width="17.85546875" style="107" customWidth="1"/>
    <col min="2272" max="2273" width="10" style="107" customWidth="1"/>
    <col min="2274" max="2274" width="33.140625" style="107" customWidth="1"/>
    <col min="2275" max="2275" width="22.7109375" style="107" customWidth="1"/>
    <col min="2276" max="2276" width="17.42578125" style="107" customWidth="1"/>
    <col min="2277" max="2279" width="14.5703125" style="107" customWidth="1"/>
    <col min="2280" max="2281" width="16" style="107" customWidth="1"/>
    <col min="2282" max="2282" width="38.85546875" style="107" customWidth="1"/>
    <col min="2283" max="2283" width="24.42578125" style="107" customWidth="1"/>
    <col min="2284" max="2284" width="63.5703125" style="107" customWidth="1"/>
    <col min="2285" max="2285" width="12.7109375" style="107" customWidth="1"/>
    <col min="2286" max="2525" width="9.140625" style="107"/>
    <col min="2526" max="2526" width="7.5703125" style="107" customWidth="1"/>
    <col min="2527" max="2527" width="17.85546875" style="107" customWidth="1"/>
    <col min="2528" max="2529" width="10" style="107" customWidth="1"/>
    <col min="2530" max="2530" width="33.140625" style="107" customWidth="1"/>
    <col min="2531" max="2531" width="22.7109375" style="107" customWidth="1"/>
    <col min="2532" max="2532" width="17.42578125" style="107" customWidth="1"/>
    <col min="2533" max="2535" width="14.5703125" style="107" customWidth="1"/>
    <col min="2536" max="2537" width="16" style="107" customWidth="1"/>
    <col min="2538" max="2538" width="38.85546875" style="107" customWidth="1"/>
    <col min="2539" max="2539" width="24.42578125" style="107" customWidth="1"/>
    <col min="2540" max="2540" width="63.5703125" style="107" customWidth="1"/>
    <col min="2541" max="2541" width="12.7109375" style="107" customWidth="1"/>
    <col min="2542" max="2781" width="9.140625" style="107"/>
    <col min="2782" max="2782" width="7.5703125" style="107" customWidth="1"/>
    <col min="2783" max="2783" width="17.85546875" style="107" customWidth="1"/>
    <col min="2784" max="2785" width="10" style="107" customWidth="1"/>
    <col min="2786" max="2786" width="33.140625" style="107" customWidth="1"/>
    <col min="2787" max="2787" width="22.7109375" style="107" customWidth="1"/>
    <col min="2788" max="2788" width="17.42578125" style="107" customWidth="1"/>
    <col min="2789" max="2791" width="14.5703125" style="107" customWidth="1"/>
    <col min="2792" max="2793" width="16" style="107" customWidth="1"/>
    <col min="2794" max="2794" width="38.85546875" style="107" customWidth="1"/>
    <col min="2795" max="2795" width="24.42578125" style="107" customWidth="1"/>
    <col min="2796" max="2796" width="63.5703125" style="107" customWidth="1"/>
    <col min="2797" max="2797" width="12.7109375" style="107" customWidth="1"/>
    <col min="2798" max="3037" width="9.140625" style="107"/>
    <col min="3038" max="3038" width="7.5703125" style="107" customWidth="1"/>
    <col min="3039" max="3039" width="17.85546875" style="107" customWidth="1"/>
    <col min="3040" max="3041" width="10" style="107" customWidth="1"/>
    <col min="3042" max="3042" width="33.140625" style="107" customWidth="1"/>
    <col min="3043" max="3043" width="22.7109375" style="107" customWidth="1"/>
    <col min="3044" max="3044" width="17.42578125" style="107" customWidth="1"/>
    <col min="3045" max="3047" width="14.5703125" style="107" customWidth="1"/>
    <col min="3048" max="3049" width="16" style="107" customWidth="1"/>
    <col min="3050" max="3050" width="38.85546875" style="107" customWidth="1"/>
    <col min="3051" max="3051" width="24.42578125" style="107" customWidth="1"/>
    <col min="3052" max="3052" width="63.5703125" style="107" customWidth="1"/>
    <col min="3053" max="3053" width="12.7109375" style="107" customWidth="1"/>
    <col min="3054" max="3293" width="9.140625" style="107"/>
    <col min="3294" max="3294" width="7.5703125" style="107" customWidth="1"/>
    <col min="3295" max="3295" width="17.85546875" style="107" customWidth="1"/>
    <col min="3296" max="3297" width="10" style="107" customWidth="1"/>
    <col min="3298" max="3298" width="33.140625" style="107" customWidth="1"/>
    <col min="3299" max="3299" width="22.7109375" style="107" customWidth="1"/>
    <col min="3300" max="3300" width="17.42578125" style="107" customWidth="1"/>
    <col min="3301" max="3303" width="14.5703125" style="107" customWidth="1"/>
    <col min="3304" max="3305" width="16" style="107" customWidth="1"/>
    <col min="3306" max="3306" width="38.85546875" style="107" customWidth="1"/>
    <col min="3307" max="3307" width="24.42578125" style="107" customWidth="1"/>
    <col min="3308" max="3308" width="63.5703125" style="107" customWidth="1"/>
    <col min="3309" max="3309" width="12.7109375" style="107" customWidth="1"/>
    <col min="3310" max="3549" width="9.140625" style="107"/>
    <col min="3550" max="3550" width="7.5703125" style="107" customWidth="1"/>
    <col min="3551" max="3551" width="17.85546875" style="107" customWidth="1"/>
    <col min="3552" max="3553" width="10" style="107" customWidth="1"/>
    <col min="3554" max="3554" width="33.140625" style="107" customWidth="1"/>
    <col min="3555" max="3555" width="22.7109375" style="107" customWidth="1"/>
    <col min="3556" max="3556" width="17.42578125" style="107" customWidth="1"/>
    <col min="3557" max="3559" width="14.5703125" style="107" customWidth="1"/>
    <col min="3560" max="3561" width="16" style="107" customWidth="1"/>
    <col min="3562" max="3562" width="38.85546875" style="107" customWidth="1"/>
    <col min="3563" max="3563" width="24.42578125" style="107" customWidth="1"/>
    <col min="3564" max="3564" width="63.5703125" style="107" customWidth="1"/>
    <col min="3565" max="3565" width="12.7109375" style="107" customWidth="1"/>
    <col min="3566" max="3805" width="9.140625" style="107"/>
    <col min="3806" max="3806" width="7.5703125" style="107" customWidth="1"/>
    <col min="3807" max="3807" width="17.85546875" style="107" customWidth="1"/>
    <col min="3808" max="3809" width="10" style="107" customWidth="1"/>
    <col min="3810" max="3810" width="33.140625" style="107" customWidth="1"/>
    <col min="3811" max="3811" width="22.7109375" style="107" customWidth="1"/>
    <col min="3812" max="3812" width="17.42578125" style="107" customWidth="1"/>
    <col min="3813" max="3815" width="14.5703125" style="107" customWidth="1"/>
    <col min="3816" max="3817" width="16" style="107" customWidth="1"/>
    <col min="3818" max="3818" width="38.85546875" style="107" customWidth="1"/>
    <col min="3819" max="3819" width="24.42578125" style="107" customWidth="1"/>
    <col min="3820" max="3820" width="63.5703125" style="107" customWidth="1"/>
    <col min="3821" max="3821" width="12.7109375" style="107" customWidth="1"/>
    <col min="3822" max="4061" width="9.140625" style="107"/>
    <col min="4062" max="4062" width="7.5703125" style="107" customWidth="1"/>
    <col min="4063" max="4063" width="17.85546875" style="107" customWidth="1"/>
    <col min="4064" max="4065" width="10" style="107" customWidth="1"/>
    <col min="4066" max="4066" width="33.140625" style="107" customWidth="1"/>
    <col min="4067" max="4067" width="22.7109375" style="107" customWidth="1"/>
    <col min="4068" max="4068" width="17.42578125" style="107" customWidth="1"/>
    <col min="4069" max="4071" width="14.5703125" style="107" customWidth="1"/>
    <col min="4072" max="4073" width="16" style="107" customWidth="1"/>
    <col min="4074" max="4074" width="38.85546875" style="107" customWidth="1"/>
    <col min="4075" max="4075" width="24.42578125" style="107" customWidth="1"/>
    <col min="4076" max="4076" width="63.5703125" style="107" customWidth="1"/>
    <col min="4077" max="4077" width="12.7109375" style="107" customWidth="1"/>
    <col min="4078" max="4317" width="9.140625" style="107"/>
    <col min="4318" max="4318" width="7.5703125" style="107" customWidth="1"/>
    <col min="4319" max="4319" width="17.85546875" style="107" customWidth="1"/>
    <col min="4320" max="4321" width="10" style="107" customWidth="1"/>
    <col min="4322" max="4322" width="33.140625" style="107" customWidth="1"/>
    <col min="4323" max="4323" width="22.7109375" style="107" customWidth="1"/>
    <col min="4324" max="4324" width="17.42578125" style="107" customWidth="1"/>
    <col min="4325" max="4327" width="14.5703125" style="107" customWidth="1"/>
    <col min="4328" max="4329" width="16" style="107" customWidth="1"/>
    <col min="4330" max="4330" width="38.85546875" style="107" customWidth="1"/>
    <col min="4331" max="4331" width="24.42578125" style="107" customWidth="1"/>
    <col min="4332" max="4332" width="63.5703125" style="107" customWidth="1"/>
    <col min="4333" max="4333" width="12.7109375" style="107" customWidth="1"/>
    <col min="4334" max="4573" width="9.140625" style="107"/>
    <col min="4574" max="4574" width="7.5703125" style="107" customWidth="1"/>
    <col min="4575" max="4575" width="17.85546875" style="107" customWidth="1"/>
    <col min="4576" max="4577" width="10" style="107" customWidth="1"/>
    <col min="4578" max="4578" width="33.140625" style="107" customWidth="1"/>
    <col min="4579" max="4579" width="22.7109375" style="107" customWidth="1"/>
    <col min="4580" max="4580" width="17.42578125" style="107" customWidth="1"/>
    <col min="4581" max="4583" width="14.5703125" style="107" customWidth="1"/>
    <col min="4584" max="4585" width="16" style="107" customWidth="1"/>
    <col min="4586" max="4586" width="38.85546875" style="107" customWidth="1"/>
    <col min="4587" max="4587" width="24.42578125" style="107" customWidth="1"/>
    <col min="4588" max="4588" width="63.5703125" style="107" customWidth="1"/>
    <col min="4589" max="4589" width="12.7109375" style="107" customWidth="1"/>
    <col min="4590" max="4829" width="9.140625" style="107"/>
    <col min="4830" max="4830" width="7.5703125" style="107" customWidth="1"/>
    <col min="4831" max="4831" width="17.85546875" style="107" customWidth="1"/>
    <col min="4832" max="4833" width="10" style="107" customWidth="1"/>
    <col min="4834" max="4834" width="33.140625" style="107" customWidth="1"/>
    <col min="4835" max="4835" width="22.7109375" style="107" customWidth="1"/>
    <col min="4836" max="4836" width="17.42578125" style="107" customWidth="1"/>
    <col min="4837" max="4839" width="14.5703125" style="107" customWidth="1"/>
    <col min="4840" max="4841" width="16" style="107" customWidth="1"/>
    <col min="4842" max="4842" width="38.85546875" style="107" customWidth="1"/>
    <col min="4843" max="4843" width="24.42578125" style="107" customWidth="1"/>
    <col min="4844" max="4844" width="63.5703125" style="107" customWidth="1"/>
    <col min="4845" max="4845" width="12.7109375" style="107" customWidth="1"/>
    <col min="4846" max="5085" width="9.140625" style="107"/>
    <col min="5086" max="5086" width="7.5703125" style="107" customWidth="1"/>
    <col min="5087" max="5087" width="17.85546875" style="107" customWidth="1"/>
    <col min="5088" max="5089" width="10" style="107" customWidth="1"/>
    <col min="5090" max="5090" width="33.140625" style="107" customWidth="1"/>
    <col min="5091" max="5091" width="22.7109375" style="107" customWidth="1"/>
    <col min="5092" max="5092" width="17.42578125" style="107" customWidth="1"/>
    <col min="5093" max="5095" width="14.5703125" style="107" customWidth="1"/>
    <col min="5096" max="5097" width="16" style="107" customWidth="1"/>
    <col min="5098" max="5098" width="38.85546875" style="107" customWidth="1"/>
    <col min="5099" max="5099" width="24.42578125" style="107" customWidth="1"/>
    <col min="5100" max="5100" width="63.5703125" style="107" customWidth="1"/>
    <col min="5101" max="5101" width="12.7109375" style="107" customWidth="1"/>
    <col min="5102" max="5341" width="9.140625" style="107"/>
    <col min="5342" max="5342" width="7.5703125" style="107" customWidth="1"/>
    <col min="5343" max="5343" width="17.85546875" style="107" customWidth="1"/>
    <col min="5344" max="5345" width="10" style="107" customWidth="1"/>
    <col min="5346" max="5346" width="33.140625" style="107" customWidth="1"/>
    <col min="5347" max="5347" width="22.7109375" style="107" customWidth="1"/>
    <col min="5348" max="5348" width="17.42578125" style="107" customWidth="1"/>
    <col min="5349" max="5351" width="14.5703125" style="107" customWidth="1"/>
    <col min="5352" max="5353" width="16" style="107" customWidth="1"/>
    <col min="5354" max="5354" width="38.85546875" style="107" customWidth="1"/>
    <col min="5355" max="5355" width="24.42578125" style="107" customWidth="1"/>
    <col min="5356" max="5356" width="63.5703125" style="107" customWidth="1"/>
    <col min="5357" max="5357" width="12.7109375" style="107" customWidth="1"/>
    <col min="5358" max="5597" width="9.140625" style="107"/>
    <col min="5598" max="5598" width="7.5703125" style="107" customWidth="1"/>
    <col min="5599" max="5599" width="17.85546875" style="107" customWidth="1"/>
    <col min="5600" max="5601" width="10" style="107" customWidth="1"/>
    <col min="5602" max="5602" width="33.140625" style="107" customWidth="1"/>
    <col min="5603" max="5603" width="22.7109375" style="107" customWidth="1"/>
    <col min="5604" max="5604" width="17.42578125" style="107" customWidth="1"/>
    <col min="5605" max="5607" width="14.5703125" style="107" customWidth="1"/>
    <col min="5608" max="5609" width="16" style="107" customWidth="1"/>
    <col min="5610" max="5610" width="38.85546875" style="107" customWidth="1"/>
    <col min="5611" max="5611" width="24.42578125" style="107" customWidth="1"/>
    <col min="5612" max="5612" width="63.5703125" style="107" customWidth="1"/>
    <col min="5613" max="5613" width="12.7109375" style="107" customWidth="1"/>
    <col min="5614" max="5853" width="9.140625" style="107"/>
    <col min="5854" max="5854" width="7.5703125" style="107" customWidth="1"/>
    <col min="5855" max="5855" width="17.85546875" style="107" customWidth="1"/>
    <col min="5856" max="5857" width="10" style="107" customWidth="1"/>
    <col min="5858" max="5858" width="33.140625" style="107" customWidth="1"/>
    <col min="5859" max="5859" width="22.7109375" style="107" customWidth="1"/>
    <col min="5860" max="5860" width="17.42578125" style="107" customWidth="1"/>
    <col min="5861" max="5863" width="14.5703125" style="107" customWidth="1"/>
    <col min="5864" max="5865" width="16" style="107" customWidth="1"/>
    <col min="5866" max="5866" width="38.85546875" style="107" customWidth="1"/>
    <col min="5867" max="5867" width="24.42578125" style="107" customWidth="1"/>
    <col min="5868" max="5868" width="63.5703125" style="107" customWidth="1"/>
    <col min="5869" max="5869" width="12.7109375" style="107" customWidth="1"/>
    <col min="5870" max="6109" width="9.140625" style="107"/>
    <col min="6110" max="6110" width="7.5703125" style="107" customWidth="1"/>
    <col min="6111" max="6111" width="17.85546875" style="107" customWidth="1"/>
    <col min="6112" max="6113" width="10" style="107" customWidth="1"/>
    <col min="6114" max="6114" width="33.140625" style="107" customWidth="1"/>
    <col min="6115" max="6115" width="22.7109375" style="107" customWidth="1"/>
    <col min="6116" max="6116" width="17.42578125" style="107" customWidth="1"/>
    <col min="6117" max="6119" width="14.5703125" style="107" customWidth="1"/>
    <col min="6120" max="6121" width="16" style="107" customWidth="1"/>
    <col min="6122" max="6122" width="38.85546875" style="107" customWidth="1"/>
    <col min="6123" max="6123" width="24.42578125" style="107" customWidth="1"/>
    <col min="6124" max="6124" width="63.5703125" style="107" customWidth="1"/>
    <col min="6125" max="6125" width="12.7109375" style="107" customWidth="1"/>
    <col min="6126" max="6365" width="9.140625" style="107"/>
    <col min="6366" max="6366" width="7.5703125" style="107" customWidth="1"/>
    <col min="6367" max="6367" width="17.85546875" style="107" customWidth="1"/>
    <col min="6368" max="6369" width="10" style="107" customWidth="1"/>
    <col min="6370" max="6370" width="33.140625" style="107" customWidth="1"/>
    <col min="6371" max="6371" width="22.7109375" style="107" customWidth="1"/>
    <col min="6372" max="6372" width="17.42578125" style="107" customWidth="1"/>
    <col min="6373" max="6375" width="14.5703125" style="107" customWidth="1"/>
    <col min="6376" max="6377" width="16" style="107" customWidth="1"/>
    <col min="6378" max="6378" width="38.85546875" style="107" customWidth="1"/>
    <col min="6379" max="6379" width="24.42578125" style="107" customWidth="1"/>
    <col min="6380" max="6380" width="63.5703125" style="107" customWidth="1"/>
    <col min="6381" max="6381" width="12.7109375" style="107" customWidth="1"/>
    <col min="6382" max="6621" width="9.140625" style="107"/>
    <col min="6622" max="6622" width="7.5703125" style="107" customWidth="1"/>
    <col min="6623" max="6623" width="17.85546875" style="107" customWidth="1"/>
    <col min="6624" max="6625" width="10" style="107" customWidth="1"/>
    <col min="6626" max="6626" width="33.140625" style="107" customWidth="1"/>
    <col min="6627" max="6627" width="22.7109375" style="107" customWidth="1"/>
    <col min="6628" max="6628" width="17.42578125" style="107" customWidth="1"/>
    <col min="6629" max="6631" width="14.5703125" style="107" customWidth="1"/>
    <col min="6632" max="6633" width="16" style="107" customWidth="1"/>
    <col min="6634" max="6634" width="38.85546875" style="107" customWidth="1"/>
    <col min="6635" max="6635" width="24.42578125" style="107" customWidth="1"/>
    <col min="6636" max="6636" width="63.5703125" style="107" customWidth="1"/>
    <col min="6637" max="6637" width="12.7109375" style="107" customWidth="1"/>
    <col min="6638" max="6877" width="9.140625" style="107"/>
    <col min="6878" max="6878" width="7.5703125" style="107" customWidth="1"/>
    <col min="6879" max="6879" width="17.85546875" style="107" customWidth="1"/>
    <col min="6880" max="6881" width="10" style="107" customWidth="1"/>
    <col min="6882" max="6882" width="33.140625" style="107" customWidth="1"/>
    <col min="6883" max="6883" width="22.7109375" style="107" customWidth="1"/>
    <col min="6884" max="6884" width="17.42578125" style="107" customWidth="1"/>
    <col min="6885" max="6887" width="14.5703125" style="107" customWidth="1"/>
    <col min="6888" max="6889" width="16" style="107" customWidth="1"/>
    <col min="6890" max="6890" width="38.85546875" style="107" customWidth="1"/>
    <col min="6891" max="6891" width="24.42578125" style="107" customWidth="1"/>
    <col min="6892" max="6892" width="63.5703125" style="107" customWidth="1"/>
    <col min="6893" max="6893" width="12.7109375" style="107" customWidth="1"/>
    <col min="6894" max="7133" width="9.140625" style="107"/>
    <col min="7134" max="7134" width="7.5703125" style="107" customWidth="1"/>
    <col min="7135" max="7135" width="17.85546875" style="107" customWidth="1"/>
    <col min="7136" max="7137" width="10" style="107" customWidth="1"/>
    <col min="7138" max="7138" width="33.140625" style="107" customWidth="1"/>
    <col min="7139" max="7139" width="22.7109375" style="107" customWidth="1"/>
    <col min="7140" max="7140" width="17.42578125" style="107" customWidth="1"/>
    <col min="7141" max="7143" width="14.5703125" style="107" customWidth="1"/>
    <col min="7144" max="7145" width="16" style="107" customWidth="1"/>
    <col min="7146" max="7146" width="38.85546875" style="107" customWidth="1"/>
    <col min="7147" max="7147" width="24.42578125" style="107" customWidth="1"/>
    <col min="7148" max="7148" width="63.5703125" style="107" customWidth="1"/>
    <col min="7149" max="7149" width="12.7109375" style="107" customWidth="1"/>
    <col min="7150" max="7389" width="9.140625" style="107"/>
    <col min="7390" max="7390" width="7.5703125" style="107" customWidth="1"/>
    <col min="7391" max="7391" width="17.85546875" style="107" customWidth="1"/>
    <col min="7392" max="7393" width="10" style="107" customWidth="1"/>
    <col min="7394" max="7394" width="33.140625" style="107" customWidth="1"/>
    <col min="7395" max="7395" width="22.7109375" style="107" customWidth="1"/>
    <col min="7396" max="7396" width="17.42578125" style="107" customWidth="1"/>
    <col min="7397" max="7399" width="14.5703125" style="107" customWidth="1"/>
    <col min="7400" max="7401" width="16" style="107" customWidth="1"/>
    <col min="7402" max="7402" width="38.85546875" style="107" customWidth="1"/>
    <col min="7403" max="7403" width="24.42578125" style="107" customWidth="1"/>
    <col min="7404" max="7404" width="63.5703125" style="107" customWidth="1"/>
    <col min="7405" max="7405" width="12.7109375" style="107" customWidth="1"/>
    <col min="7406" max="7645" width="9.140625" style="107"/>
    <col min="7646" max="7646" width="7.5703125" style="107" customWidth="1"/>
    <col min="7647" max="7647" width="17.85546875" style="107" customWidth="1"/>
    <col min="7648" max="7649" width="10" style="107" customWidth="1"/>
    <col min="7650" max="7650" width="33.140625" style="107" customWidth="1"/>
    <col min="7651" max="7651" width="22.7109375" style="107" customWidth="1"/>
    <col min="7652" max="7652" width="17.42578125" style="107" customWidth="1"/>
    <col min="7653" max="7655" width="14.5703125" style="107" customWidth="1"/>
    <col min="7656" max="7657" width="16" style="107" customWidth="1"/>
    <col min="7658" max="7658" width="38.85546875" style="107" customWidth="1"/>
    <col min="7659" max="7659" width="24.42578125" style="107" customWidth="1"/>
    <col min="7660" max="7660" width="63.5703125" style="107" customWidth="1"/>
    <col min="7661" max="7661" width="12.7109375" style="107" customWidth="1"/>
    <col min="7662" max="7901" width="9.140625" style="107"/>
    <col min="7902" max="7902" width="7.5703125" style="107" customWidth="1"/>
    <col min="7903" max="7903" width="17.85546875" style="107" customWidth="1"/>
    <col min="7904" max="7905" width="10" style="107" customWidth="1"/>
    <col min="7906" max="7906" width="33.140625" style="107" customWidth="1"/>
    <col min="7907" max="7907" width="22.7109375" style="107" customWidth="1"/>
    <col min="7908" max="7908" width="17.42578125" style="107" customWidth="1"/>
    <col min="7909" max="7911" width="14.5703125" style="107" customWidth="1"/>
    <col min="7912" max="7913" width="16" style="107" customWidth="1"/>
    <col min="7914" max="7914" width="38.85546875" style="107" customWidth="1"/>
    <col min="7915" max="7915" width="24.42578125" style="107" customWidth="1"/>
    <col min="7916" max="7916" width="63.5703125" style="107" customWidth="1"/>
    <col min="7917" max="7917" width="12.7109375" style="107" customWidth="1"/>
    <col min="7918" max="8157" width="9.140625" style="107"/>
    <col min="8158" max="8158" width="7.5703125" style="107" customWidth="1"/>
    <col min="8159" max="8159" width="17.85546875" style="107" customWidth="1"/>
    <col min="8160" max="8161" width="10" style="107" customWidth="1"/>
    <col min="8162" max="8162" width="33.140625" style="107" customWidth="1"/>
    <col min="8163" max="8163" width="22.7109375" style="107" customWidth="1"/>
    <col min="8164" max="8164" width="17.42578125" style="107" customWidth="1"/>
    <col min="8165" max="8167" width="14.5703125" style="107" customWidth="1"/>
    <col min="8168" max="8169" width="16" style="107" customWidth="1"/>
    <col min="8170" max="8170" width="38.85546875" style="107" customWidth="1"/>
    <col min="8171" max="8171" width="24.42578125" style="107" customWidth="1"/>
    <col min="8172" max="8172" width="63.5703125" style="107" customWidth="1"/>
    <col min="8173" max="8173" width="12.7109375" style="107" customWidth="1"/>
    <col min="8174" max="8413" width="9.140625" style="107"/>
    <col min="8414" max="8414" width="7.5703125" style="107" customWidth="1"/>
    <col min="8415" max="8415" width="17.85546875" style="107" customWidth="1"/>
    <col min="8416" max="8417" width="10" style="107" customWidth="1"/>
    <col min="8418" max="8418" width="33.140625" style="107" customWidth="1"/>
    <col min="8419" max="8419" width="22.7109375" style="107" customWidth="1"/>
    <col min="8420" max="8420" width="17.42578125" style="107" customWidth="1"/>
    <col min="8421" max="8423" width="14.5703125" style="107" customWidth="1"/>
    <col min="8424" max="8425" width="16" style="107" customWidth="1"/>
    <col min="8426" max="8426" width="38.85546875" style="107" customWidth="1"/>
    <col min="8427" max="8427" width="24.42578125" style="107" customWidth="1"/>
    <col min="8428" max="8428" width="63.5703125" style="107" customWidth="1"/>
    <col min="8429" max="8429" width="12.7109375" style="107" customWidth="1"/>
    <col min="8430" max="8669" width="9.140625" style="107"/>
    <col min="8670" max="8670" width="7.5703125" style="107" customWidth="1"/>
    <col min="8671" max="8671" width="17.85546875" style="107" customWidth="1"/>
    <col min="8672" max="8673" width="10" style="107" customWidth="1"/>
    <col min="8674" max="8674" width="33.140625" style="107" customWidth="1"/>
    <col min="8675" max="8675" width="22.7109375" style="107" customWidth="1"/>
    <col min="8676" max="8676" width="17.42578125" style="107" customWidth="1"/>
    <col min="8677" max="8679" width="14.5703125" style="107" customWidth="1"/>
    <col min="8680" max="8681" width="16" style="107" customWidth="1"/>
    <col min="8682" max="8682" width="38.85546875" style="107" customWidth="1"/>
    <col min="8683" max="8683" width="24.42578125" style="107" customWidth="1"/>
    <col min="8684" max="8684" width="63.5703125" style="107" customWidth="1"/>
    <col min="8685" max="8685" width="12.7109375" style="107" customWidth="1"/>
    <col min="8686" max="8925" width="9.140625" style="107"/>
    <col min="8926" max="8926" width="7.5703125" style="107" customWidth="1"/>
    <col min="8927" max="8927" width="17.85546875" style="107" customWidth="1"/>
    <col min="8928" max="8929" width="10" style="107" customWidth="1"/>
    <col min="8930" max="8930" width="33.140625" style="107" customWidth="1"/>
    <col min="8931" max="8931" width="22.7109375" style="107" customWidth="1"/>
    <col min="8932" max="8932" width="17.42578125" style="107" customWidth="1"/>
    <col min="8933" max="8935" width="14.5703125" style="107" customWidth="1"/>
    <col min="8936" max="8937" width="16" style="107" customWidth="1"/>
    <col min="8938" max="8938" width="38.85546875" style="107" customWidth="1"/>
    <col min="8939" max="8939" width="24.42578125" style="107" customWidth="1"/>
    <col min="8940" max="8940" width="63.5703125" style="107" customWidth="1"/>
    <col min="8941" max="8941" width="12.7109375" style="107" customWidth="1"/>
    <col min="8942" max="9181" width="9.140625" style="107"/>
    <col min="9182" max="9182" width="7.5703125" style="107" customWidth="1"/>
    <col min="9183" max="9183" width="17.85546875" style="107" customWidth="1"/>
    <col min="9184" max="9185" width="10" style="107" customWidth="1"/>
    <col min="9186" max="9186" width="33.140625" style="107" customWidth="1"/>
    <col min="9187" max="9187" width="22.7109375" style="107" customWidth="1"/>
    <col min="9188" max="9188" width="17.42578125" style="107" customWidth="1"/>
    <col min="9189" max="9191" width="14.5703125" style="107" customWidth="1"/>
    <col min="9192" max="9193" width="16" style="107" customWidth="1"/>
    <col min="9194" max="9194" width="38.85546875" style="107" customWidth="1"/>
    <col min="9195" max="9195" width="24.42578125" style="107" customWidth="1"/>
    <col min="9196" max="9196" width="63.5703125" style="107" customWidth="1"/>
    <col min="9197" max="9197" width="12.7109375" style="107" customWidth="1"/>
    <col min="9198" max="9437" width="9.140625" style="107"/>
    <col min="9438" max="9438" width="7.5703125" style="107" customWidth="1"/>
    <col min="9439" max="9439" width="17.85546875" style="107" customWidth="1"/>
    <col min="9440" max="9441" width="10" style="107" customWidth="1"/>
    <col min="9442" max="9442" width="33.140625" style="107" customWidth="1"/>
    <col min="9443" max="9443" width="22.7109375" style="107" customWidth="1"/>
    <col min="9444" max="9444" width="17.42578125" style="107" customWidth="1"/>
    <col min="9445" max="9447" width="14.5703125" style="107" customWidth="1"/>
    <col min="9448" max="9449" width="16" style="107" customWidth="1"/>
    <col min="9450" max="9450" width="38.85546875" style="107" customWidth="1"/>
    <col min="9451" max="9451" width="24.42578125" style="107" customWidth="1"/>
    <col min="9452" max="9452" width="63.5703125" style="107" customWidth="1"/>
    <col min="9453" max="9453" width="12.7109375" style="107" customWidth="1"/>
    <col min="9454" max="9693" width="9.140625" style="107"/>
    <col min="9694" max="9694" width="7.5703125" style="107" customWidth="1"/>
    <col min="9695" max="9695" width="17.85546875" style="107" customWidth="1"/>
    <col min="9696" max="9697" width="10" style="107" customWidth="1"/>
    <col min="9698" max="9698" width="33.140625" style="107" customWidth="1"/>
    <col min="9699" max="9699" width="22.7109375" style="107" customWidth="1"/>
    <col min="9700" max="9700" width="17.42578125" style="107" customWidth="1"/>
    <col min="9701" max="9703" width="14.5703125" style="107" customWidth="1"/>
    <col min="9704" max="9705" width="16" style="107" customWidth="1"/>
    <col min="9706" max="9706" width="38.85546875" style="107" customWidth="1"/>
    <col min="9707" max="9707" width="24.42578125" style="107" customWidth="1"/>
    <col min="9708" max="9708" width="63.5703125" style="107" customWidth="1"/>
    <col min="9709" max="9709" width="12.7109375" style="107" customWidth="1"/>
    <col min="9710" max="9949" width="9.140625" style="107"/>
    <col min="9950" max="9950" width="7.5703125" style="107" customWidth="1"/>
    <col min="9951" max="9951" width="17.85546875" style="107" customWidth="1"/>
    <col min="9952" max="9953" width="10" style="107" customWidth="1"/>
    <col min="9954" max="9954" width="33.140625" style="107" customWidth="1"/>
    <col min="9955" max="9955" width="22.7109375" style="107" customWidth="1"/>
    <col min="9956" max="9956" width="17.42578125" style="107" customWidth="1"/>
    <col min="9957" max="9959" width="14.5703125" style="107" customWidth="1"/>
    <col min="9960" max="9961" width="16" style="107" customWidth="1"/>
    <col min="9962" max="9962" width="38.85546875" style="107" customWidth="1"/>
    <col min="9963" max="9963" width="24.42578125" style="107" customWidth="1"/>
    <col min="9964" max="9964" width="63.5703125" style="107" customWidth="1"/>
    <col min="9965" max="9965" width="12.7109375" style="107" customWidth="1"/>
    <col min="9966" max="10205" width="9.140625" style="107"/>
    <col min="10206" max="10206" width="7.5703125" style="107" customWidth="1"/>
    <col min="10207" max="10207" width="17.85546875" style="107" customWidth="1"/>
    <col min="10208" max="10209" width="10" style="107" customWidth="1"/>
    <col min="10210" max="10210" width="33.140625" style="107" customWidth="1"/>
    <col min="10211" max="10211" width="22.7109375" style="107" customWidth="1"/>
    <col min="10212" max="10212" width="17.42578125" style="107" customWidth="1"/>
    <col min="10213" max="10215" width="14.5703125" style="107" customWidth="1"/>
    <col min="10216" max="10217" width="16" style="107" customWidth="1"/>
    <col min="10218" max="10218" width="38.85546875" style="107" customWidth="1"/>
    <col min="10219" max="10219" width="24.42578125" style="107" customWidth="1"/>
    <col min="10220" max="10220" width="63.5703125" style="107" customWidth="1"/>
    <col min="10221" max="10221" width="12.7109375" style="107" customWidth="1"/>
    <col min="10222" max="10461" width="9.140625" style="107"/>
    <col min="10462" max="10462" width="7.5703125" style="107" customWidth="1"/>
    <col min="10463" max="10463" width="17.85546875" style="107" customWidth="1"/>
    <col min="10464" max="10465" width="10" style="107" customWidth="1"/>
    <col min="10466" max="10466" width="33.140625" style="107" customWidth="1"/>
    <col min="10467" max="10467" width="22.7109375" style="107" customWidth="1"/>
    <col min="10468" max="10468" width="17.42578125" style="107" customWidth="1"/>
    <col min="10469" max="10471" width="14.5703125" style="107" customWidth="1"/>
    <col min="10472" max="10473" width="16" style="107" customWidth="1"/>
    <col min="10474" max="10474" width="38.85546875" style="107" customWidth="1"/>
    <col min="10475" max="10475" width="24.42578125" style="107" customWidth="1"/>
    <col min="10476" max="10476" width="63.5703125" style="107" customWidth="1"/>
    <col min="10477" max="10477" width="12.7109375" style="107" customWidth="1"/>
    <col min="10478" max="10717" width="9.140625" style="107"/>
    <col min="10718" max="10718" width="7.5703125" style="107" customWidth="1"/>
    <col min="10719" max="10719" width="17.85546875" style="107" customWidth="1"/>
    <col min="10720" max="10721" width="10" style="107" customWidth="1"/>
    <col min="10722" max="10722" width="33.140625" style="107" customWidth="1"/>
    <col min="10723" max="10723" width="22.7109375" style="107" customWidth="1"/>
    <col min="10724" max="10724" width="17.42578125" style="107" customWidth="1"/>
    <col min="10725" max="10727" width="14.5703125" style="107" customWidth="1"/>
    <col min="10728" max="10729" width="16" style="107" customWidth="1"/>
    <col min="10730" max="10730" width="38.85546875" style="107" customWidth="1"/>
    <col min="10731" max="10731" width="24.42578125" style="107" customWidth="1"/>
    <col min="10732" max="10732" width="63.5703125" style="107" customWidth="1"/>
    <col min="10733" max="10733" width="12.7109375" style="107" customWidth="1"/>
    <col min="10734" max="10973" width="9.140625" style="107"/>
    <col min="10974" max="10974" width="7.5703125" style="107" customWidth="1"/>
    <col min="10975" max="10975" width="17.85546875" style="107" customWidth="1"/>
    <col min="10976" max="10977" width="10" style="107" customWidth="1"/>
    <col min="10978" max="10978" width="33.140625" style="107" customWidth="1"/>
    <col min="10979" max="10979" width="22.7109375" style="107" customWidth="1"/>
    <col min="10980" max="10980" width="17.42578125" style="107" customWidth="1"/>
    <col min="10981" max="10983" width="14.5703125" style="107" customWidth="1"/>
    <col min="10984" max="10985" width="16" style="107" customWidth="1"/>
    <col min="10986" max="10986" width="38.85546875" style="107" customWidth="1"/>
    <col min="10987" max="10987" width="24.42578125" style="107" customWidth="1"/>
    <col min="10988" max="10988" width="63.5703125" style="107" customWidth="1"/>
    <col min="10989" max="10989" width="12.7109375" style="107" customWidth="1"/>
    <col min="10990" max="11229" width="9.140625" style="107"/>
    <col min="11230" max="11230" width="7.5703125" style="107" customWidth="1"/>
    <col min="11231" max="11231" width="17.85546875" style="107" customWidth="1"/>
    <col min="11232" max="11233" width="10" style="107" customWidth="1"/>
    <col min="11234" max="11234" width="33.140625" style="107" customWidth="1"/>
    <col min="11235" max="11235" width="22.7109375" style="107" customWidth="1"/>
    <col min="11236" max="11236" width="17.42578125" style="107" customWidth="1"/>
    <col min="11237" max="11239" width="14.5703125" style="107" customWidth="1"/>
    <col min="11240" max="11241" width="16" style="107" customWidth="1"/>
    <col min="11242" max="11242" width="38.85546875" style="107" customWidth="1"/>
    <col min="11243" max="11243" width="24.42578125" style="107" customWidth="1"/>
    <col min="11244" max="11244" width="63.5703125" style="107" customWidth="1"/>
    <col min="11245" max="11245" width="12.7109375" style="107" customWidth="1"/>
    <col min="11246" max="11485" width="9.140625" style="107"/>
    <col min="11486" max="11486" width="7.5703125" style="107" customWidth="1"/>
    <col min="11487" max="11487" width="17.85546875" style="107" customWidth="1"/>
    <col min="11488" max="11489" width="10" style="107" customWidth="1"/>
    <col min="11490" max="11490" width="33.140625" style="107" customWidth="1"/>
    <col min="11491" max="11491" width="22.7109375" style="107" customWidth="1"/>
    <col min="11492" max="11492" width="17.42578125" style="107" customWidth="1"/>
    <col min="11493" max="11495" width="14.5703125" style="107" customWidth="1"/>
    <col min="11496" max="11497" width="16" style="107" customWidth="1"/>
    <col min="11498" max="11498" width="38.85546875" style="107" customWidth="1"/>
    <col min="11499" max="11499" width="24.42578125" style="107" customWidth="1"/>
    <col min="11500" max="11500" width="63.5703125" style="107" customWidth="1"/>
    <col min="11501" max="11501" width="12.7109375" style="107" customWidth="1"/>
    <col min="11502" max="11741" width="9.140625" style="107"/>
    <col min="11742" max="11742" width="7.5703125" style="107" customWidth="1"/>
    <col min="11743" max="11743" width="17.85546875" style="107" customWidth="1"/>
    <col min="11744" max="11745" width="10" style="107" customWidth="1"/>
    <col min="11746" max="11746" width="33.140625" style="107" customWidth="1"/>
    <col min="11747" max="11747" width="22.7109375" style="107" customWidth="1"/>
    <col min="11748" max="11748" width="17.42578125" style="107" customWidth="1"/>
    <col min="11749" max="11751" width="14.5703125" style="107" customWidth="1"/>
    <col min="11752" max="11753" width="16" style="107" customWidth="1"/>
    <col min="11754" max="11754" width="38.85546875" style="107" customWidth="1"/>
    <col min="11755" max="11755" width="24.42578125" style="107" customWidth="1"/>
    <col min="11756" max="11756" width="63.5703125" style="107" customWidth="1"/>
    <col min="11757" max="11757" width="12.7109375" style="107" customWidth="1"/>
    <col min="11758" max="11997" width="9.140625" style="107"/>
    <col min="11998" max="11998" width="7.5703125" style="107" customWidth="1"/>
    <col min="11999" max="11999" width="17.85546875" style="107" customWidth="1"/>
    <col min="12000" max="12001" width="10" style="107" customWidth="1"/>
    <col min="12002" max="12002" width="33.140625" style="107" customWidth="1"/>
    <col min="12003" max="12003" width="22.7109375" style="107" customWidth="1"/>
    <col min="12004" max="12004" width="17.42578125" style="107" customWidth="1"/>
    <col min="12005" max="12007" width="14.5703125" style="107" customWidth="1"/>
    <col min="12008" max="12009" width="16" style="107" customWidth="1"/>
    <col min="12010" max="12010" width="38.85546875" style="107" customWidth="1"/>
    <col min="12011" max="12011" width="24.42578125" style="107" customWidth="1"/>
    <col min="12012" max="12012" width="63.5703125" style="107" customWidth="1"/>
    <col min="12013" max="12013" width="12.7109375" style="107" customWidth="1"/>
    <col min="12014" max="12253" width="9.140625" style="107"/>
    <col min="12254" max="12254" width="7.5703125" style="107" customWidth="1"/>
    <col min="12255" max="12255" width="17.85546875" style="107" customWidth="1"/>
    <col min="12256" max="12257" width="10" style="107" customWidth="1"/>
    <col min="12258" max="12258" width="33.140625" style="107" customWidth="1"/>
    <col min="12259" max="12259" width="22.7109375" style="107" customWidth="1"/>
    <col min="12260" max="12260" width="17.42578125" style="107" customWidth="1"/>
    <col min="12261" max="12263" width="14.5703125" style="107" customWidth="1"/>
    <col min="12264" max="12265" width="16" style="107" customWidth="1"/>
    <col min="12266" max="12266" width="38.85546875" style="107" customWidth="1"/>
    <col min="12267" max="12267" width="24.42578125" style="107" customWidth="1"/>
    <col min="12268" max="12268" width="63.5703125" style="107" customWidth="1"/>
    <col min="12269" max="12269" width="12.7109375" style="107" customWidth="1"/>
    <col min="12270" max="12509" width="9.140625" style="107"/>
    <col min="12510" max="12510" width="7.5703125" style="107" customWidth="1"/>
    <col min="12511" max="12511" width="17.85546875" style="107" customWidth="1"/>
    <col min="12512" max="12513" width="10" style="107" customWidth="1"/>
    <col min="12514" max="12514" width="33.140625" style="107" customWidth="1"/>
    <col min="12515" max="12515" width="22.7109375" style="107" customWidth="1"/>
    <col min="12516" max="12516" width="17.42578125" style="107" customWidth="1"/>
    <col min="12517" max="12519" width="14.5703125" style="107" customWidth="1"/>
    <col min="12520" max="12521" width="16" style="107" customWidth="1"/>
    <col min="12522" max="12522" width="38.85546875" style="107" customWidth="1"/>
    <col min="12523" max="12523" width="24.42578125" style="107" customWidth="1"/>
    <col min="12524" max="12524" width="63.5703125" style="107" customWidth="1"/>
    <col min="12525" max="12525" width="12.7109375" style="107" customWidth="1"/>
    <col min="12526" max="12765" width="9.140625" style="107"/>
    <col min="12766" max="12766" width="7.5703125" style="107" customWidth="1"/>
    <col min="12767" max="12767" width="17.85546875" style="107" customWidth="1"/>
    <col min="12768" max="12769" width="10" style="107" customWidth="1"/>
    <col min="12770" max="12770" width="33.140625" style="107" customWidth="1"/>
    <col min="12771" max="12771" width="22.7109375" style="107" customWidth="1"/>
    <col min="12772" max="12772" width="17.42578125" style="107" customWidth="1"/>
    <col min="12773" max="12775" width="14.5703125" style="107" customWidth="1"/>
    <col min="12776" max="12777" width="16" style="107" customWidth="1"/>
    <col min="12778" max="12778" width="38.85546875" style="107" customWidth="1"/>
    <col min="12779" max="12779" width="24.42578125" style="107" customWidth="1"/>
    <col min="12780" max="12780" width="63.5703125" style="107" customWidth="1"/>
    <col min="12781" max="12781" width="12.7109375" style="107" customWidth="1"/>
    <col min="12782" max="13021" width="9.140625" style="107"/>
    <col min="13022" max="13022" width="7.5703125" style="107" customWidth="1"/>
    <col min="13023" max="13023" width="17.85546875" style="107" customWidth="1"/>
    <col min="13024" max="13025" width="10" style="107" customWidth="1"/>
    <col min="13026" max="13026" width="33.140625" style="107" customWidth="1"/>
    <col min="13027" max="13027" width="22.7109375" style="107" customWidth="1"/>
    <col min="13028" max="13028" width="17.42578125" style="107" customWidth="1"/>
    <col min="13029" max="13031" width="14.5703125" style="107" customWidth="1"/>
    <col min="13032" max="13033" width="16" style="107" customWidth="1"/>
    <col min="13034" max="13034" width="38.85546875" style="107" customWidth="1"/>
    <col min="13035" max="13035" width="24.42578125" style="107" customWidth="1"/>
    <col min="13036" max="13036" width="63.5703125" style="107" customWidth="1"/>
    <col min="13037" max="13037" width="12.7109375" style="107" customWidth="1"/>
    <col min="13038" max="13277" width="9.140625" style="107"/>
    <col min="13278" max="13278" width="7.5703125" style="107" customWidth="1"/>
    <col min="13279" max="13279" width="17.85546875" style="107" customWidth="1"/>
    <col min="13280" max="13281" width="10" style="107" customWidth="1"/>
    <col min="13282" max="13282" width="33.140625" style="107" customWidth="1"/>
    <col min="13283" max="13283" width="22.7109375" style="107" customWidth="1"/>
    <col min="13284" max="13284" width="17.42578125" style="107" customWidth="1"/>
    <col min="13285" max="13287" width="14.5703125" style="107" customWidth="1"/>
    <col min="13288" max="13289" width="16" style="107" customWidth="1"/>
    <col min="13290" max="13290" width="38.85546875" style="107" customWidth="1"/>
    <col min="13291" max="13291" width="24.42578125" style="107" customWidth="1"/>
    <col min="13292" max="13292" width="63.5703125" style="107" customWidth="1"/>
    <col min="13293" max="13293" width="12.7109375" style="107" customWidth="1"/>
    <col min="13294" max="13533" width="9.140625" style="107"/>
    <col min="13534" max="13534" width="7.5703125" style="107" customWidth="1"/>
    <col min="13535" max="13535" width="17.85546875" style="107" customWidth="1"/>
    <col min="13536" max="13537" width="10" style="107" customWidth="1"/>
    <col min="13538" max="13538" width="33.140625" style="107" customWidth="1"/>
    <col min="13539" max="13539" width="22.7109375" style="107" customWidth="1"/>
    <col min="13540" max="13540" width="17.42578125" style="107" customWidth="1"/>
    <col min="13541" max="13543" width="14.5703125" style="107" customWidth="1"/>
    <col min="13544" max="13545" width="16" style="107" customWidth="1"/>
    <col min="13546" max="13546" width="38.85546875" style="107" customWidth="1"/>
    <col min="13547" max="13547" width="24.42578125" style="107" customWidth="1"/>
    <col min="13548" max="13548" width="63.5703125" style="107" customWidth="1"/>
    <col min="13549" max="13549" width="12.7109375" style="107" customWidth="1"/>
    <col min="13550" max="13789" width="9.140625" style="107"/>
    <col min="13790" max="13790" width="7.5703125" style="107" customWidth="1"/>
    <col min="13791" max="13791" width="17.85546875" style="107" customWidth="1"/>
    <col min="13792" max="13793" width="10" style="107" customWidth="1"/>
    <col min="13794" max="13794" width="33.140625" style="107" customWidth="1"/>
    <col min="13795" max="13795" width="22.7109375" style="107" customWidth="1"/>
    <col min="13796" max="13796" width="17.42578125" style="107" customWidth="1"/>
    <col min="13797" max="13799" width="14.5703125" style="107" customWidth="1"/>
    <col min="13800" max="13801" width="16" style="107" customWidth="1"/>
    <col min="13802" max="13802" width="38.85546875" style="107" customWidth="1"/>
    <col min="13803" max="13803" width="24.42578125" style="107" customWidth="1"/>
    <col min="13804" max="13804" width="63.5703125" style="107" customWidth="1"/>
    <col min="13805" max="13805" width="12.7109375" style="107" customWidth="1"/>
    <col min="13806" max="14045" width="9.140625" style="107"/>
    <col min="14046" max="14046" width="7.5703125" style="107" customWidth="1"/>
    <col min="14047" max="14047" width="17.85546875" style="107" customWidth="1"/>
    <col min="14048" max="14049" width="10" style="107" customWidth="1"/>
    <col min="14050" max="14050" width="33.140625" style="107" customWidth="1"/>
    <col min="14051" max="14051" width="22.7109375" style="107" customWidth="1"/>
    <col min="14052" max="14052" width="17.42578125" style="107" customWidth="1"/>
    <col min="14053" max="14055" width="14.5703125" style="107" customWidth="1"/>
    <col min="14056" max="14057" width="16" style="107" customWidth="1"/>
    <col min="14058" max="14058" width="38.85546875" style="107" customWidth="1"/>
    <col min="14059" max="14059" width="24.42578125" style="107" customWidth="1"/>
    <col min="14060" max="14060" width="63.5703125" style="107" customWidth="1"/>
    <col min="14061" max="14061" width="12.7109375" style="107" customWidth="1"/>
    <col min="14062" max="14301" width="9.140625" style="107"/>
    <col min="14302" max="14302" width="7.5703125" style="107" customWidth="1"/>
    <col min="14303" max="14303" width="17.85546875" style="107" customWidth="1"/>
    <col min="14304" max="14305" width="10" style="107" customWidth="1"/>
    <col min="14306" max="14306" width="33.140625" style="107" customWidth="1"/>
    <col min="14307" max="14307" width="22.7109375" style="107" customWidth="1"/>
    <col min="14308" max="14308" width="17.42578125" style="107" customWidth="1"/>
    <col min="14309" max="14311" width="14.5703125" style="107" customWidth="1"/>
    <col min="14312" max="14313" width="16" style="107" customWidth="1"/>
    <col min="14314" max="14314" width="38.85546875" style="107" customWidth="1"/>
    <col min="14315" max="14315" width="24.42578125" style="107" customWidth="1"/>
    <col min="14316" max="14316" width="63.5703125" style="107" customWidth="1"/>
    <col min="14317" max="14317" width="12.7109375" style="107" customWidth="1"/>
    <col min="14318" max="14557" width="9.140625" style="107"/>
    <col min="14558" max="14558" width="7.5703125" style="107" customWidth="1"/>
    <col min="14559" max="14559" width="17.85546875" style="107" customWidth="1"/>
    <col min="14560" max="14561" width="10" style="107" customWidth="1"/>
    <col min="14562" max="14562" width="33.140625" style="107" customWidth="1"/>
    <col min="14563" max="14563" width="22.7109375" style="107" customWidth="1"/>
    <col min="14564" max="14564" width="17.42578125" style="107" customWidth="1"/>
    <col min="14565" max="14567" width="14.5703125" style="107" customWidth="1"/>
    <col min="14568" max="14569" width="16" style="107" customWidth="1"/>
    <col min="14570" max="14570" width="38.85546875" style="107" customWidth="1"/>
    <col min="14571" max="14571" width="24.42578125" style="107" customWidth="1"/>
    <col min="14572" max="14572" width="63.5703125" style="107" customWidth="1"/>
    <col min="14573" max="14573" width="12.7109375" style="107" customWidth="1"/>
    <col min="14574" max="14813" width="9.140625" style="107"/>
    <col min="14814" max="14814" width="7.5703125" style="107" customWidth="1"/>
    <col min="14815" max="14815" width="17.85546875" style="107" customWidth="1"/>
    <col min="14816" max="14817" width="10" style="107" customWidth="1"/>
    <col min="14818" max="14818" width="33.140625" style="107" customWidth="1"/>
    <col min="14819" max="14819" width="22.7109375" style="107" customWidth="1"/>
    <col min="14820" max="14820" width="17.42578125" style="107" customWidth="1"/>
    <col min="14821" max="14823" width="14.5703125" style="107" customWidth="1"/>
    <col min="14824" max="14825" width="16" style="107" customWidth="1"/>
    <col min="14826" max="14826" width="38.85546875" style="107" customWidth="1"/>
    <col min="14827" max="14827" width="24.42578125" style="107" customWidth="1"/>
    <col min="14828" max="14828" width="63.5703125" style="107" customWidth="1"/>
    <col min="14829" max="14829" width="12.7109375" style="107" customWidth="1"/>
    <col min="14830" max="15069" width="9.140625" style="107"/>
    <col min="15070" max="15070" width="7.5703125" style="107" customWidth="1"/>
    <col min="15071" max="15071" width="17.85546875" style="107" customWidth="1"/>
    <col min="15072" max="15073" width="10" style="107" customWidth="1"/>
    <col min="15074" max="15074" width="33.140625" style="107" customWidth="1"/>
    <col min="15075" max="15075" width="22.7109375" style="107" customWidth="1"/>
    <col min="15076" max="15076" width="17.42578125" style="107" customWidth="1"/>
    <col min="15077" max="15079" width="14.5703125" style="107" customWidth="1"/>
    <col min="15080" max="15081" width="16" style="107" customWidth="1"/>
    <col min="15082" max="15082" width="38.85546875" style="107" customWidth="1"/>
    <col min="15083" max="15083" width="24.42578125" style="107" customWidth="1"/>
    <col min="15084" max="15084" width="63.5703125" style="107" customWidth="1"/>
    <col min="15085" max="15085" width="12.7109375" style="107" customWidth="1"/>
    <col min="15086" max="15325" width="9.140625" style="107"/>
    <col min="15326" max="15326" width="7.5703125" style="107" customWidth="1"/>
    <col min="15327" max="15327" width="17.85546875" style="107" customWidth="1"/>
    <col min="15328" max="15329" width="10" style="107" customWidth="1"/>
    <col min="15330" max="15330" width="33.140625" style="107" customWidth="1"/>
    <col min="15331" max="15331" width="22.7109375" style="107" customWidth="1"/>
    <col min="15332" max="15332" width="17.42578125" style="107" customWidth="1"/>
    <col min="15333" max="15335" width="14.5703125" style="107" customWidth="1"/>
    <col min="15336" max="15337" width="16" style="107" customWidth="1"/>
    <col min="15338" max="15338" width="38.85546875" style="107" customWidth="1"/>
    <col min="15339" max="15339" width="24.42578125" style="107" customWidth="1"/>
    <col min="15340" max="15340" width="63.5703125" style="107" customWidth="1"/>
    <col min="15341" max="15341" width="12.7109375" style="107" customWidth="1"/>
    <col min="15342" max="15581" width="9.140625" style="107"/>
    <col min="15582" max="15582" width="7.5703125" style="107" customWidth="1"/>
    <col min="15583" max="15583" width="17.85546875" style="107" customWidth="1"/>
    <col min="15584" max="15585" width="10" style="107" customWidth="1"/>
    <col min="15586" max="15586" width="33.140625" style="107" customWidth="1"/>
    <col min="15587" max="15587" width="22.7109375" style="107" customWidth="1"/>
    <col min="15588" max="15588" width="17.42578125" style="107" customWidth="1"/>
    <col min="15589" max="15591" width="14.5703125" style="107" customWidth="1"/>
    <col min="15592" max="15593" width="16" style="107" customWidth="1"/>
    <col min="15594" max="15594" width="38.85546875" style="107" customWidth="1"/>
    <col min="15595" max="15595" width="24.42578125" style="107" customWidth="1"/>
    <col min="15596" max="15596" width="63.5703125" style="107" customWidth="1"/>
    <col min="15597" max="15597" width="12.7109375" style="107" customWidth="1"/>
    <col min="15598" max="15837" width="9.140625" style="107"/>
    <col min="15838" max="15838" width="7.5703125" style="107" customWidth="1"/>
    <col min="15839" max="15839" width="17.85546875" style="107" customWidth="1"/>
    <col min="15840" max="15841" width="10" style="107" customWidth="1"/>
    <col min="15842" max="15842" width="33.140625" style="107" customWidth="1"/>
    <col min="15843" max="15843" width="22.7109375" style="107" customWidth="1"/>
    <col min="15844" max="15844" width="17.42578125" style="107" customWidth="1"/>
    <col min="15845" max="15847" width="14.5703125" style="107" customWidth="1"/>
    <col min="15848" max="15849" width="16" style="107" customWidth="1"/>
    <col min="15850" max="15850" width="38.85546875" style="107" customWidth="1"/>
    <col min="15851" max="15851" width="24.42578125" style="107" customWidth="1"/>
    <col min="15852" max="15852" width="63.5703125" style="107" customWidth="1"/>
    <col min="15853" max="15853" width="12.7109375" style="107" customWidth="1"/>
    <col min="15854" max="16093" width="9.140625" style="107"/>
    <col min="16094" max="16094" width="7.5703125" style="107" customWidth="1"/>
    <col min="16095" max="16095" width="17.85546875" style="107" customWidth="1"/>
    <col min="16096" max="16097" width="10" style="107" customWidth="1"/>
    <col min="16098" max="16098" width="33.140625" style="107" customWidth="1"/>
    <col min="16099" max="16099" width="22.7109375" style="107" customWidth="1"/>
    <col min="16100" max="16100" width="17.42578125" style="107" customWidth="1"/>
    <col min="16101" max="16103" width="14.5703125" style="107" customWidth="1"/>
    <col min="16104" max="16105" width="16" style="107" customWidth="1"/>
    <col min="16106" max="16106" width="38.85546875" style="107" customWidth="1"/>
    <col min="16107" max="16107" width="24.42578125" style="107" customWidth="1"/>
    <col min="16108" max="16108" width="63.5703125" style="107" customWidth="1"/>
    <col min="16109" max="16109" width="12.7109375" style="107" customWidth="1"/>
    <col min="16110" max="16384" width="9.140625" style="107"/>
  </cols>
  <sheetData>
    <row r="1" spans="1:13" x14ac:dyDescent="0.25">
      <c r="E1" s="218"/>
      <c r="F1" s="218"/>
      <c r="G1" s="218"/>
      <c r="H1" s="218"/>
    </row>
    <row r="2" spans="1:13" s="3" customFormat="1" x14ac:dyDescent="0.25">
      <c r="A2" s="169"/>
      <c r="B2" s="169"/>
      <c r="C2" s="219"/>
      <c r="D2" s="220"/>
      <c r="E2" s="169"/>
      <c r="F2" s="169"/>
      <c r="G2" s="169"/>
      <c r="H2" s="169"/>
      <c r="I2" s="169"/>
      <c r="J2" s="221" t="s">
        <v>1509</v>
      </c>
      <c r="K2" s="169"/>
    </row>
    <row r="3" spans="1:13" s="3" customFormat="1" x14ac:dyDescent="0.25">
      <c r="A3" s="169"/>
      <c r="B3" s="169"/>
      <c r="C3" s="219"/>
      <c r="D3" s="220"/>
      <c r="E3" s="169"/>
      <c r="F3" s="169"/>
      <c r="G3" s="169"/>
      <c r="H3" s="169"/>
      <c r="I3" s="169"/>
      <c r="J3" s="221" t="s">
        <v>1510</v>
      </c>
      <c r="K3" s="169"/>
    </row>
    <row r="4" spans="1:13" s="3" customFormat="1" x14ac:dyDescent="0.25">
      <c r="A4" s="169"/>
      <c r="B4" s="169"/>
      <c r="C4" s="219"/>
      <c r="D4" s="220"/>
      <c r="E4" s="169"/>
      <c r="F4" s="169"/>
      <c r="G4" s="169"/>
      <c r="H4" s="169"/>
      <c r="I4" s="169"/>
      <c r="J4" s="221" t="s">
        <v>1512</v>
      </c>
      <c r="K4" s="169"/>
    </row>
    <row r="6" spans="1:13" x14ac:dyDescent="0.25">
      <c r="A6" s="231"/>
      <c r="B6" s="231"/>
      <c r="C6" s="231"/>
      <c r="D6" s="231"/>
      <c r="E6" s="231"/>
      <c r="F6" s="231"/>
      <c r="G6" s="231"/>
      <c r="H6" s="231"/>
      <c r="I6" s="231"/>
      <c r="J6" s="231"/>
      <c r="K6" s="231"/>
    </row>
    <row r="7" spans="1:13" s="3" customFormat="1" ht="21" x14ac:dyDescent="0.25">
      <c r="A7" s="169"/>
      <c r="B7" s="233" t="s">
        <v>0</v>
      </c>
      <c r="C7" s="233"/>
      <c r="D7" s="233"/>
      <c r="E7" s="233"/>
      <c r="F7" s="233"/>
      <c r="G7" s="233"/>
      <c r="H7" s="233"/>
      <c r="I7" s="233"/>
      <c r="J7" s="233"/>
      <c r="K7" s="233"/>
      <c r="L7" s="169"/>
      <c r="M7" s="169"/>
    </row>
    <row r="8" spans="1:13" s="171" customFormat="1" ht="15" customHeight="1" x14ac:dyDescent="0.35">
      <c r="A8" s="170"/>
      <c r="B8" s="232" t="s">
        <v>926</v>
      </c>
      <c r="C8" s="232"/>
      <c r="D8" s="232"/>
      <c r="E8" s="232"/>
      <c r="F8" s="232"/>
      <c r="G8" s="232"/>
      <c r="H8" s="232"/>
      <c r="I8" s="232"/>
      <c r="J8" s="232"/>
      <c r="K8" s="232"/>
    </row>
    <row r="9" spans="1:13" s="92" customFormat="1" ht="18.75" x14ac:dyDescent="0.3">
      <c r="A9" s="89"/>
      <c r="B9" s="229" t="s">
        <v>1</v>
      </c>
      <c r="C9" s="230"/>
      <c r="D9" s="150"/>
      <c r="E9" s="150"/>
      <c r="F9" s="150"/>
      <c r="G9" s="155"/>
      <c r="H9" s="155"/>
      <c r="I9" s="90"/>
      <c r="J9" s="222"/>
      <c r="K9" s="90"/>
    </row>
    <row r="10" spans="1:13" x14ac:dyDescent="0.25">
      <c r="C10" s="101"/>
      <c r="D10" s="101"/>
      <c r="E10" s="101"/>
      <c r="F10" s="101"/>
      <c r="G10" s="102"/>
      <c r="H10" s="102"/>
      <c r="J10" s="148"/>
    </row>
    <row r="11" spans="1:13" ht="30" customHeight="1" x14ac:dyDescent="0.25">
      <c r="B11" s="62" t="s">
        <v>2</v>
      </c>
      <c r="C11" s="228" t="s">
        <v>685</v>
      </c>
      <c r="D11" s="228"/>
      <c r="E11" s="228"/>
      <c r="F11" s="228"/>
      <c r="G11" s="228"/>
      <c r="H11" s="228"/>
      <c r="I11" s="228"/>
      <c r="J11" s="228"/>
      <c r="K11" s="228"/>
    </row>
    <row r="12" spans="1:13" ht="39.75" customHeight="1" x14ac:dyDescent="0.25">
      <c r="C12" s="228" t="s">
        <v>3</v>
      </c>
      <c r="D12" s="228"/>
      <c r="E12" s="228"/>
      <c r="F12" s="228"/>
      <c r="G12" s="228"/>
      <c r="H12" s="228"/>
      <c r="I12" s="228"/>
      <c r="J12" s="228"/>
      <c r="K12" s="228"/>
    </row>
    <row r="13" spans="1:13" ht="47.25" customHeight="1" x14ac:dyDescent="0.25">
      <c r="C13" s="228" t="s">
        <v>4</v>
      </c>
      <c r="D13" s="228"/>
      <c r="E13" s="228"/>
      <c r="F13" s="228"/>
      <c r="G13" s="228"/>
      <c r="H13" s="228"/>
      <c r="I13" s="228"/>
      <c r="J13" s="228"/>
      <c r="K13" s="228"/>
    </row>
    <row r="14" spans="1:13" ht="37.5" customHeight="1" x14ac:dyDescent="0.25">
      <c r="C14" s="228" t="s">
        <v>686</v>
      </c>
      <c r="D14" s="228"/>
      <c r="E14" s="228"/>
      <c r="F14" s="228"/>
      <c r="G14" s="228"/>
      <c r="H14" s="228"/>
      <c r="I14" s="228"/>
      <c r="J14" s="228"/>
      <c r="K14" s="228"/>
    </row>
    <row r="15" spans="1:13" s="108" customFormat="1" ht="30" x14ac:dyDescent="0.25">
      <c r="A15" s="154"/>
      <c r="B15" s="13" t="s">
        <v>5</v>
      </c>
      <c r="C15" s="227" t="s">
        <v>621</v>
      </c>
      <c r="D15" s="227"/>
      <c r="E15" s="227"/>
      <c r="F15" s="227"/>
      <c r="G15" s="227"/>
      <c r="H15" s="227"/>
      <c r="I15" s="227"/>
      <c r="J15" s="148"/>
    </row>
    <row r="16" spans="1:13" ht="91.9" customHeight="1" x14ac:dyDescent="0.25">
      <c r="A16" s="140" t="s">
        <v>6</v>
      </c>
      <c r="B16" s="152" t="s">
        <v>7</v>
      </c>
      <c r="C16" s="152" t="s">
        <v>8</v>
      </c>
      <c r="D16" s="152" t="s">
        <v>1134</v>
      </c>
      <c r="E16" s="152" t="s">
        <v>9</v>
      </c>
      <c r="F16" s="152" t="s">
        <v>1135</v>
      </c>
      <c r="G16" s="152" t="s">
        <v>10</v>
      </c>
      <c r="H16" s="152" t="s">
        <v>11</v>
      </c>
      <c r="I16" s="152" t="s">
        <v>12</v>
      </c>
      <c r="J16" s="152" t="s">
        <v>13</v>
      </c>
      <c r="K16" s="152" t="s">
        <v>14</v>
      </c>
    </row>
    <row r="17" spans="1:996" s="173" customFormat="1" x14ac:dyDescent="0.25">
      <c r="A17" s="140">
        <v>1</v>
      </c>
      <c r="B17" s="152">
        <v>2</v>
      </c>
      <c r="C17" s="152">
        <v>3</v>
      </c>
      <c r="D17" s="152">
        <v>4</v>
      </c>
      <c r="E17" s="152">
        <v>5</v>
      </c>
      <c r="F17" s="152">
        <v>6</v>
      </c>
      <c r="G17" s="152">
        <v>7</v>
      </c>
      <c r="H17" s="152">
        <v>8</v>
      </c>
      <c r="I17" s="152">
        <v>9</v>
      </c>
      <c r="J17" s="172">
        <v>10</v>
      </c>
      <c r="K17" s="152">
        <v>11</v>
      </c>
    </row>
    <row r="18" spans="1:996" x14ac:dyDescent="0.25">
      <c r="A18" s="141"/>
      <c r="B18" s="69" t="s">
        <v>15</v>
      </c>
      <c r="C18" s="149"/>
      <c r="D18" s="174"/>
      <c r="E18" s="174"/>
      <c r="F18" s="174"/>
      <c r="G18" s="174"/>
      <c r="H18" s="174"/>
      <c r="I18" s="174"/>
      <c r="J18" s="175"/>
      <c r="K18" s="174"/>
    </row>
    <row r="19" spans="1:996" ht="105" x14ac:dyDescent="0.25">
      <c r="A19" s="130">
        <v>1</v>
      </c>
      <c r="B19" s="111" t="s">
        <v>18</v>
      </c>
      <c r="C19" s="112" t="s">
        <v>843</v>
      </c>
      <c r="D19" s="191" t="s">
        <v>22</v>
      </c>
      <c r="E19" s="191" t="s">
        <v>1132</v>
      </c>
      <c r="F19" s="191" t="s">
        <v>1304</v>
      </c>
      <c r="G19" s="114">
        <f>41765+81500+20000+30000</f>
        <v>173265</v>
      </c>
      <c r="H19" s="191" t="s">
        <v>48</v>
      </c>
      <c r="I19" s="191" t="s">
        <v>1036</v>
      </c>
      <c r="J19" s="104" t="s">
        <v>1441</v>
      </c>
      <c r="K19" s="191" t="s">
        <v>841</v>
      </c>
    </row>
    <row r="20" spans="1:996" ht="60" x14ac:dyDescent="0.25">
      <c r="A20" s="130">
        <v>2</v>
      </c>
      <c r="B20" s="111" t="s">
        <v>21</v>
      </c>
      <c r="C20" s="112" t="s">
        <v>465</v>
      </c>
      <c r="D20" s="153" t="s">
        <v>34</v>
      </c>
      <c r="E20" s="153" t="s">
        <v>1132</v>
      </c>
      <c r="F20" s="153" t="s">
        <v>23</v>
      </c>
      <c r="G20" s="114">
        <f>158000+14000+20000+15000</f>
        <v>207000</v>
      </c>
      <c r="H20" s="111" t="s">
        <v>48</v>
      </c>
      <c r="I20" s="153" t="s">
        <v>815</v>
      </c>
      <c r="J20" s="104" t="s">
        <v>897</v>
      </c>
      <c r="K20" s="153" t="s">
        <v>577</v>
      </c>
    </row>
    <row r="21" spans="1:996" ht="75" x14ac:dyDescent="0.25">
      <c r="A21" s="130">
        <v>3</v>
      </c>
      <c r="B21" s="111" t="s">
        <v>26</v>
      </c>
      <c r="C21" s="112" t="s">
        <v>1000</v>
      </c>
      <c r="D21" s="191" t="s">
        <v>22</v>
      </c>
      <c r="E21" s="191" t="s">
        <v>1132</v>
      </c>
      <c r="F21" s="191" t="s">
        <v>1305</v>
      </c>
      <c r="G21" s="114">
        <f>150000+55355+50000+16250+300000+75000</f>
        <v>646605</v>
      </c>
      <c r="H21" s="111" t="s">
        <v>1194</v>
      </c>
      <c r="I21" s="191" t="s">
        <v>949</v>
      </c>
      <c r="J21" s="104" t="s">
        <v>1002</v>
      </c>
      <c r="K21" s="191" t="s">
        <v>1136</v>
      </c>
    </row>
    <row r="22" spans="1:996" s="109" customFormat="1" ht="45" x14ac:dyDescent="0.25">
      <c r="A22" s="130">
        <v>4</v>
      </c>
      <c r="B22" s="191" t="s">
        <v>862</v>
      </c>
      <c r="C22" s="112" t="s">
        <v>1138</v>
      </c>
      <c r="D22" s="191" t="s">
        <v>30</v>
      </c>
      <c r="E22" s="191" t="s">
        <v>1207</v>
      </c>
      <c r="F22" s="191"/>
      <c r="G22" s="114">
        <f>90000+90000+36000</f>
        <v>216000</v>
      </c>
      <c r="H22" s="111" t="s">
        <v>19</v>
      </c>
      <c r="I22" s="191" t="s">
        <v>953</v>
      </c>
      <c r="J22" s="104" t="s">
        <v>1141</v>
      </c>
      <c r="K22" s="191" t="s">
        <v>1140</v>
      </c>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c r="BA22" s="107"/>
      <c r="BB22" s="107"/>
      <c r="BC22" s="107"/>
      <c r="BD22" s="107"/>
      <c r="BE22" s="107"/>
      <c r="BF22" s="107"/>
      <c r="BG22" s="107"/>
      <c r="BH22" s="107"/>
      <c r="BI22" s="107"/>
      <c r="BJ22" s="107"/>
      <c r="BK22" s="107"/>
      <c r="BL22" s="107"/>
      <c r="BM22" s="107"/>
      <c r="BN22" s="107"/>
      <c r="BO22" s="107"/>
      <c r="BP22" s="107"/>
      <c r="BQ22" s="107"/>
      <c r="BR22" s="107"/>
      <c r="BS22" s="107"/>
      <c r="BT22" s="107"/>
      <c r="BU22" s="107"/>
      <c r="BV22" s="107"/>
      <c r="BW22" s="107"/>
      <c r="BX22" s="107"/>
      <c r="BY22" s="107"/>
      <c r="BZ22" s="107"/>
      <c r="CA22" s="107"/>
      <c r="CB22" s="107"/>
      <c r="CC22" s="107"/>
      <c r="CD22" s="107"/>
      <c r="CE22" s="107"/>
      <c r="CF22" s="107"/>
      <c r="CG22" s="107"/>
      <c r="CH22" s="107"/>
      <c r="CI22" s="107"/>
      <c r="CJ22" s="107"/>
      <c r="CK22" s="107"/>
      <c r="CL22" s="107"/>
      <c r="CM22" s="107"/>
      <c r="CN22" s="107"/>
      <c r="CO22" s="107"/>
      <c r="CP22" s="107"/>
      <c r="CQ22" s="107"/>
      <c r="CR22" s="107"/>
      <c r="CS22" s="107"/>
      <c r="CT22" s="107"/>
      <c r="CU22" s="107"/>
      <c r="CV22" s="107"/>
      <c r="CW22" s="107"/>
      <c r="CX22" s="107"/>
      <c r="CY22" s="107"/>
      <c r="CZ22" s="107"/>
      <c r="DA22" s="107"/>
      <c r="DB22" s="107"/>
      <c r="DC22" s="107"/>
      <c r="DD22" s="107"/>
      <c r="DE22" s="107"/>
      <c r="DF22" s="107"/>
      <c r="DG22" s="107"/>
      <c r="DH22" s="107"/>
      <c r="DI22" s="107"/>
      <c r="DJ22" s="107"/>
      <c r="DK22" s="107"/>
      <c r="DL22" s="107"/>
      <c r="DM22" s="107"/>
      <c r="DN22" s="107"/>
      <c r="DO22" s="107"/>
      <c r="DP22" s="107"/>
      <c r="DQ22" s="107"/>
      <c r="DR22" s="107"/>
      <c r="DS22" s="107"/>
      <c r="DT22" s="107"/>
      <c r="DU22" s="107"/>
      <c r="DV22" s="107"/>
      <c r="DW22" s="107"/>
      <c r="DX22" s="107"/>
      <c r="DY22" s="107"/>
      <c r="DZ22" s="107"/>
      <c r="EA22" s="107"/>
      <c r="EB22" s="107"/>
      <c r="EC22" s="107"/>
      <c r="ED22" s="107"/>
      <c r="EE22" s="107"/>
      <c r="EF22" s="107"/>
      <c r="EG22" s="107"/>
      <c r="EH22" s="107"/>
      <c r="EI22" s="107"/>
      <c r="EJ22" s="107"/>
      <c r="EK22" s="107"/>
      <c r="EL22" s="107"/>
      <c r="EM22" s="107"/>
      <c r="EN22" s="107"/>
      <c r="EO22" s="107"/>
      <c r="EP22" s="107"/>
      <c r="EQ22" s="107"/>
      <c r="ER22" s="107"/>
      <c r="ES22" s="107"/>
      <c r="ET22" s="107"/>
      <c r="EU22" s="107"/>
      <c r="EV22" s="107"/>
      <c r="EW22" s="107"/>
      <c r="EX22" s="107"/>
      <c r="EY22" s="107"/>
      <c r="EZ22" s="107"/>
      <c r="FA22" s="107"/>
      <c r="FB22" s="107"/>
      <c r="FC22" s="107"/>
      <c r="FD22" s="107"/>
      <c r="FE22" s="107"/>
      <c r="FF22" s="107"/>
      <c r="FG22" s="107"/>
      <c r="FH22" s="107"/>
      <c r="FI22" s="107"/>
      <c r="FJ22" s="107"/>
      <c r="FK22" s="107"/>
      <c r="FL22" s="107"/>
      <c r="FM22" s="107"/>
      <c r="FN22" s="107"/>
      <c r="FO22" s="107"/>
      <c r="FP22" s="107"/>
      <c r="FQ22" s="107"/>
      <c r="FR22" s="107"/>
      <c r="FS22" s="107"/>
      <c r="FT22" s="107"/>
      <c r="FU22" s="107"/>
      <c r="FV22" s="107"/>
      <c r="FW22" s="107"/>
      <c r="FX22" s="107"/>
      <c r="FY22" s="107"/>
      <c r="FZ22" s="107"/>
      <c r="GA22" s="107"/>
      <c r="GB22" s="107"/>
      <c r="GC22" s="107"/>
      <c r="GD22" s="107"/>
      <c r="GE22" s="107"/>
      <c r="GF22" s="107"/>
      <c r="GG22" s="107"/>
      <c r="GH22" s="107"/>
      <c r="GI22" s="107"/>
      <c r="GJ22" s="107"/>
      <c r="GK22" s="107"/>
      <c r="GL22" s="107"/>
      <c r="GM22" s="107"/>
      <c r="GN22" s="107"/>
      <c r="GO22" s="107"/>
      <c r="GP22" s="107"/>
      <c r="GQ22" s="107"/>
      <c r="GR22" s="107"/>
      <c r="GS22" s="107"/>
      <c r="GT22" s="107"/>
      <c r="GU22" s="107"/>
      <c r="GV22" s="107"/>
      <c r="GW22" s="107"/>
      <c r="GX22" s="107"/>
      <c r="GY22" s="107"/>
      <c r="GZ22" s="107"/>
      <c r="HA22" s="107"/>
      <c r="HB22" s="107"/>
      <c r="HC22" s="107"/>
      <c r="HD22" s="107"/>
      <c r="HE22" s="107"/>
      <c r="HF22" s="107"/>
      <c r="HG22" s="107"/>
      <c r="HH22" s="107"/>
      <c r="HI22" s="107"/>
      <c r="HJ22" s="107"/>
      <c r="HK22" s="107"/>
      <c r="HL22" s="107"/>
      <c r="HM22" s="107"/>
      <c r="HN22" s="107"/>
      <c r="HO22" s="107"/>
      <c r="HP22" s="107"/>
      <c r="HQ22" s="107"/>
      <c r="HR22" s="107"/>
      <c r="HS22" s="107"/>
      <c r="HT22" s="107"/>
      <c r="HU22" s="107"/>
      <c r="HV22" s="107"/>
      <c r="HW22" s="107"/>
      <c r="HX22" s="107"/>
      <c r="HY22" s="107"/>
      <c r="HZ22" s="107"/>
      <c r="IA22" s="107"/>
      <c r="IB22" s="107"/>
      <c r="IC22" s="107"/>
      <c r="ID22" s="107"/>
      <c r="IE22" s="107"/>
      <c r="IF22" s="107"/>
      <c r="IG22" s="107"/>
      <c r="IH22" s="107"/>
      <c r="II22" s="107"/>
      <c r="IJ22" s="107"/>
      <c r="IK22" s="107"/>
      <c r="IL22" s="107"/>
      <c r="IM22" s="107"/>
      <c r="IN22" s="107"/>
      <c r="IO22" s="107"/>
      <c r="IP22" s="107"/>
      <c r="IQ22" s="107"/>
      <c r="IR22" s="107"/>
      <c r="IS22" s="107"/>
      <c r="IT22" s="107"/>
      <c r="IU22" s="107"/>
      <c r="IV22" s="107"/>
      <c r="IW22" s="107"/>
      <c r="IX22" s="107"/>
      <c r="IY22" s="107"/>
      <c r="IZ22" s="107"/>
      <c r="JA22" s="107"/>
      <c r="JB22" s="107"/>
      <c r="JC22" s="107"/>
      <c r="JD22" s="107"/>
      <c r="JE22" s="107"/>
      <c r="JF22" s="107"/>
      <c r="JG22" s="107"/>
      <c r="JH22" s="107"/>
      <c r="JI22" s="107"/>
      <c r="JJ22" s="107"/>
      <c r="JK22" s="107"/>
      <c r="JL22" s="107"/>
      <c r="JM22" s="107"/>
      <c r="JN22" s="107"/>
      <c r="JO22" s="107"/>
      <c r="JP22" s="107"/>
      <c r="JQ22" s="107"/>
      <c r="JR22" s="107"/>
      <c r="JS22" s="107"/>
      <c r="JT22" s="107"/>
      <c r="JU22" s="107"/>
      <c r="JV22" s="107"/>
      <c r="JW22" s="107"/>
      <c r="JX22" s="107"/>
      <c r="JY22" s="107"/>
      <c r="JZ22" s="107"/>
      <c r="KA22" s="107"/>
      <c r="KB22" s="107"/>
      <c r="KC22" s="107"/>
      <c r="KD22" s="107"/>
      <c r="KE22" s="107"/>
      <c r="KF22" s="107"/>
      <c r="KG22" s="107"/>
      <c r="KH22" s="107"/>
      <c r="KI22" s="107"/>
      <c r="KJ22" s="107"/>
      <c r="KK22" s="107"/>
      <c r="KL22" s="107"/>
      <c r="KM22" s="107"/>
      <c r="KN22" s="107"/>
      <c r="KO22" s="107"/>
      <c r="KP22" s="107"/>
      <c r="KQ22" s="107"/>
      <c r="KR22" s="107"/>
      <c r="KS22" s="107"/>
      <c r="KT22" s="107"/>
      <c r="KU22" s="107"/>
      <c r="KV22" s="107"/>
      <c r="KW22" s="107"/>
      <c r="KX22" s="107"/>
      <c r="KY22" s="107"/>
      <c r="KZ22" s="107"/>
      <c r="LA22" s="107"/>
      <c r="LB22" s="107"/>
      <c r="LC22" s="107"/>
      <c r="LD22" s="107"/>
      <c r="LE22" s="107"/>
      <c r="LF22" s="107"/>
      <c r="LG22" s="107"/>
      <c r="LH22" s="107"/>
      <c r="LI22" s="107"/>
      <c r="LJ22" s="107"/>
      <c r="LK22" s="107"/>
      <c r="LL22" s="107"/>
      <c r="LM22" s="107"/>
      <c r="LN22" s="107"/>
      <c r="LO22" s="107"/>
      <c r="LP22" s="107"/>
      <c r="LQ22" s="107"/>
      <c r="LR22" s="107"/>
      <c r="LS22" s="107"/>
      <c r="LT22" s="107"/>
      <c r="LU22" s="107"/>
      <c r="LV22" s="107"/>
      <c r="LW22" s="107"/>
      <c r="LX22" s="107"/>
      <c r="LY22" s="107"/>
      <c r="LZ22" s="107"/>
      <c r="MA22" s="107"/>
      <c r="MB22" s="107"/>
      <c r="MC22" s="107"/>
      <c r="MD22" s="107"/>
      <c r="ME22" s="107"/>
      <c r="MF22" s="107"/>
      <c r="MG22" s="107"/>
      <c r="MH22" s="107"/>
      <c r="MI22" s="107"/>
      <c r="MJ22" s="107"/>
      <c r="MK22" s="107"/>
      <c r="ML22" s="107"/>
      <c r="MM22" s="107"/>
      <c r="MN22" s="107"/>
      <c r="MO22" s="107"/>
      <c r="MP22" s="107"/>
      <c r="MQ22" s="107"/>
      <c r="MR22" s="107"/>
      <c r="MS22" s="107"/>
      <c r="MT22" s="107"/>
      <c r="MU22" s="107"/>
      <c r="MV22" s="107"/>
      <c r="MW22" s="107"/>
      <c r="MX22" s="107"/>
      <c r="MY22" s="107"/>
      <c r="MZ22" s="107"/>
      <c r="NA22" s="107"/>
      <c r="NB22" s="107"/>
      <c r="NC22" s="107"/>
      <c r="ND22" s="107"/>
      <c r="NE22" s="107"/>
      <c r="NF22" s="107"/>
      <c r="NG22" s="107"/>
      <c r="NH22" s="107"/>
      <c r="NI22" s="107"/>
      <c r="NJ22" s="107"/>
      <c r="NK22" s="107"/>
      <c r="NL22" s="107"/>
      <c r="NM22" s="107"/>
      <c r="NN22" s="107"/>
      <c r="NO22" s="107"/>
      <c r="NP22" s="107"/>
      <c r="NQ22" s="107"/>
      <c r="NR22" s="107"/>
      <c r="NS22" s="107"/>
      <c r="NT22" s="107"/>
      <c r="NU22" s="107"/>
      <c r="NV22" s="107"/>
      <c r="NW22" s="107"/>
      <c r="NX22" s="107"/>
      <c r="NY22" s="107"/>
      <c r="NZ22" s="107"/>
      <c r="OA22" s="107"/>
      <c r="OB22" s="107"/>
      <c r="OC22" s="107"/>
      <c r="OD22" s="107"/>
      <c r="OE22" s="107"/>
      <c r="OF22" s="107"/>
      <c r="OG22" s="107"/>
      <c r="OH22" s="107"/>
      <c r="OI22" s="107"/>
      <c r="OJ22" s="107"/>
      <c r="OK22" s="107"/>
      <c r="OL22" s="107"/>
      <c r="OM22" s="107"/>
      <c r="ON22" s="107"/>
      <c r="OO22" s="107"/>
      <c r="OP22" s="107"/>
      <c r="OQ22" s="107"/>
      <c r="OR22" s="107"/>
      <c r="OS22" s="107"/>
      <c r="OT22" s="107"/>
      <c r="OU22" s="107"/>
      <c r="OV22" s="107"/>
      <c r="OW22" s="107"/>
      <c r="OX22" s="107"/>
      <c r="OY22" s="107"/>
      <c r="OZ22" s="107"/>
      <c r="PA22" s="107"/>
      <c r="PB22" s="107"/>
      <c r="PC22" s="107"/>
      <c r="PD22" s="107"/>
      <c r="PE22" s="107"/>
      <c r="PF22" s="107"/>
      <c r="PG22" s="107"/>
      <c r="PH22" s="107"/>
      <c r="PI22" s="107"/>
      <c r="PJ22" s="107"/>
      <c r="PK22" s="107"/>
      <c r="PL22" s="107"/>
      <c r="PM22" s="107"/>
      <c r="PN22" s="107"/>
      <c r="PO22" s="107"/>
      <c r="PP22" s="107"/>
      <c r="PQ22" s="107"/>
      <c r="PR22" s="107"/>
      <c r="PS22" s="107"/>
      <c r="PT22" s="107"/>
      <c r="PU22" s="107"/>
      <c r="PV22" s="107"/>
      <c r="PW22" s="107"/>
      <c r="PX22" s="107"/>
      <c r="PY22" s="107"/>
      <c r="PZ22" s="107"/>
      <c r="QA22" s="107"/>
      <c r="QB22" s="107"/>
      <c r="QC22" s="107"/>
      <c r="QD22" s="107"/>
      <c r="QE22" s="107"/>
      <c r="QF22" s="107"/>
      <c r="QG22" s="107"/>
      <c r="QH22" s="107"/>
      <c r="QI22" s="107"/>
      <c r="QJ22" s="107"/>
      <c r="QK22" s="107"/>
      <c r="QL22" s="107"/>
      <c r="QM22" s="107"/>
      <c r="QN22" s="107"/>
      <c r="QO22" s="107"/>
      <c r="QP22" s="107"/>
      <c r="QQ22" s="107"/>
      <c r="QR22" s="107"/>
      <c r="QS22" s="107"/>
      <c r="QT22" s="107"/>
      <c r="QU22" s="107"/>
      <c r="QV22" s="107"/>
      <c r="QW22" s="107"/>
      <c r="QX22" s="107"/>
      <c r="QY22" s="107"/>
      <c r="QZ22" s="107"/>
      <c r="RA22" s="107"/>
      <c r="RB22" s="107"/>
      <c r="RC22" s="107"/>
      <c r="RD22" s="107"/>
      <c r="RE22" s="107"/>
      <c r="RF22" s="107"/>
      <c r="RG22" s="107"/>
      <c r="RH22" s="107"/>
      <c r="RI22" s="107"/>
      <c r="RJ22" s="107"/>
      <c r="RK22" s="107"/>
      <c r="RL22" s="107"/>
      <c r="RM22" s="107"/>
      <c r="RN22" s="107"/>
      <c r="RO22" s="107"/>
      <c r="RP22" s="107"/>
      <c r="RQ22" s="107"/>
      <c r="RR22" s="107"/>
      <c r="RS22" s="107"/>
      <c r="RT22" s="107"/>
      <c r="RU22" s="107"/>
      <c r="RV22" s="107"/>
      <c r="RW22" s="107"/>
      <c r="RX22" s="107"/>
      <c r="RY22" s="107"/>
      <c r="RZ22" s="107"/>
      <c r="SA22" s="107"/>
      <c r="SB22" s="107"/>
      <c r="SC22" s="107"/>
      <c r="SD22" s="107"/>
      <c r="SE22" s="107"/>
      <c r="SF22" s="107"/>
      <c r="SG22" s="107"/>
      <c r="SH22" s="107"/>
      <c r="SI22" s="107"/>
      <c r="SJ22" s="107"/>
      <c r="SK22" s="107"/>
      <c r="SL22" s="107"/>
      <c r="SM22" s="107"/>
      <c r="SN22" s="107"/>
      <c r="SO22" s="107"/>
      <c r="SP22" s="107"/>
      <c r="SQ22" s="107"/>
      <c r="SR22" s="107"/>
      <c r="SS22" s="107"/>
      <c r="ST22" s="107"/>
      <c r="SU22" s="107"/>
      <c r="SV22" s="107"/>
      <c r="SW22" s="107"/>
      <c r="SX22" s="107"/>
      <c r="SY22" s="107"/>
      <c r="SZ22" s="107"/>
      <c r="TA22" s="107"/>
      <c r="TB22" s="107"/>
      <c r="TC22" s="107"/>
      <c r="TD22" s="107"/>
      <c r="TE22" s="107"/>
      <c r="TF22" s="107"/>
      <c r="TG22" s="107"/>
      <c r="TH22" s="107"/>
      <c r="TI22" s="107"/>
      <c r="TJ22" s="107"/>
      <c r="TK22" s="107"/>
      <c r="TL22" s="107"/>
      <c r="TM22" s="107"/>
      <c r="TN22" s="107"/>
      <c r="TO22" s="107"/>
      <c r="TP22" s="107"/>
      <c r="TQ22" s="107"/>
      <c r="TR22" s="107"/>
      <c r="TS22" s="107"/>
      <c r="TT22" s="107"/>
      <c r="TU22" s="107"/>
      <c r="TV22" s="107"/>
      <c r="TW22" s="107"/>
      <c r="TX22" s="107"/>
      <c r="TY22" s="107"/>
      <c r="TZ22" s="107"/>
      <c r="UA22" s="107"/>
      <c r="UB22" s="107"/>
      <c r="UC22" s="107"/>
      <c r="UD22" s="107"/>
      <c r="UE22" s="107"/>
      <c r="UF22" s="107"/>
      <c r="UG22" s="107"/>
      <c r="UH22" s="107"/>
      <c r="UI22" s="107"/>
      <c r="UJ22" s="107"/>
      <c r="UK22" s="107"/>
      <c r="UL22" s="107"/>
      <c r="UM22" s="107"/>
      <c r="UN22" s="107"/>
      <c r="UO22" s="107"/>
      <c r="UP22" s="107"/>
      <c r="UQ22" s="107"/>
      <c r="UR22" s="107"/>
      <c r="US22" s="107"/>
      <c r="UT22" s="107"/>
      <c r="UU22" s="107"/>
      <c r="UV22" s="107"/>
      <c r="UW22" s="107"/>
      <c r="UX22" s="107"/>
      <c r="UY22" s="107"/>
      <c r="UZ22" s="107"/>
      <c r="VA22" s="107"/>
      <c r="VB22" s="107"/>
      <c r="VC22" s="107"/>
      <c r="VD22" s="107"/>
      <c r="VE22" s="107"/>
      <c r="VF22" s="107"/>
      <c r="VG22" s="107"/>
      <c r="VH22" s="107"/>
      <c r="VI22" s="107"/>
      <c r="VJ22" s="107"/>
      <c r="VK22" s="107"/>
      <c r="VL22" s="107"/>
      <c r="VM22" s="107"/>
      <c r="VN22" s="107"/>
      <c r="VO22" s="107"/>
      <c r="VP22" s="107"/>
      <c r="VQ22" s="107"/>
      <c r="VR22" s="107"/>
      <c r="VS22" s="107"/>
      <c r="VT22" s="107"/>
      <c r="VU22" s="107"/>
      <c r="VV22" s="107"/>
      <c r="VW22" s="107"/>
      <c r="VX22" s="107"/>
      <c r="VY22" s="107"/>
      <c r="VZ22" s="107"/>
      <c r="WA22" s="107"/>
      <c r="WB22" s="107"/>
      <c r="WC22" s="107"/>
      <c r="WD22" s="107"/>
      <c r="WE22" s="107"/>
      <c r="WF22" s="107"/>
      <c r="WG22" s="107"/>
      <c r="WH22" s="107"/>
      <c r="WI22" s="107"/>
      <c r="WJ22" s="107"/>
      <c r="WK22" s="107"/>
      <c r="WL22" s="107"/>
      <c r="WM22" s="107"/>
      <c r="WN22" s="107"/>
      <c r="WO22" s="107"/>
      <c r="WP22" s="107"/>
      <c r="WQ22" s="107"/>
      <c r="WR22" s="107"/>
      <c r="WS22" s="107"/>
      <c r="WT22" s="107"/>
      <c r="WU22" s="107"/>
      <c r="WV22" s="107"/>
      <c r="WW22" s="107"/>
      <c r="WX22" s="107"/>
      <c r="WY22" s="107"/>
      <c r="WZ22" s="107"/>
      <c r="XA22" s="107"/>
      <c r="XB22" s="107"/>
      <c r="XC22" s="107"/>
      <c r="XD22" s="107"/>
      <c r="XE22" s="107"/>
      <c r="XF22" s="107"/>
      <c r="XG22" s="107"/>
      <c r="XH22" s="107"/>
      <c r="XI22" s="107"/>
      <c r="XJ22" s="107"/>
      <c r="XK22" s="107"/>
      <c r="XL22" s="107"/>
      <c r="XM22" s="107"/>
      <c r="XN22" s="107"/>
      <c r="XO22" s="107"/>
      <c r="XP22" s="107"/>
      <c r="XQ22" s="107"/>
      <c r="XR22" s="107"/>
      <c r="XS22" s="107"/>
      <c r="XT22" s="107"/>
      <c r="XU22" s="107"/>
      <c r="XV22" s="107"/>
      <c r="XW22" s="107"/>
      <c r="XX22" s="107"/>
      <c r="XY22" s="107"/>
      <c r="XZ22" s="107"/>
      <c r="YA22" s="107"/>
      <c r="YB22" s="107"/>
      <c r="YC22" s="107"/>
      <c r="YD22" s="107"/>
      <c r="YE22" s="107"/>
      <c r="YF22" s="107"/>
      <c r="YG22" s="107"/>
      <c r="YH22" s="107"/>
      <c r="YI22" s="107"/>
      <c r="YJ22" s="107"/>
      <c r="YK22" s="107"/>
      <c r="YL22" s="107"/>
      <c r="YM22" s="107"/>
      <c r="YN22" s="107"/>
      <c r="YO22" s="107"/>
      <c r="YP22" s="107"/>
      <c r="YQ22" s="107"/>
      <c r="YR22" s="107"/>
      <c r="YS22" s="107"/>
      <c r="YT22" s="107"/>
      <c r="YU22" s="107"/>
      <c r="YV22" s="107"/>
      <c r="YW22" s="107"/>
      <c r="YX22" s="107"/>
      <c r="YY22" s="107"/>
      <c r="YZ22" s="107"/>
      <c r="ZA22" s="107"/>
      <c r="ZB22" s="107"/>
      <c r="ZC22" s="107"/>
      <c r="ZD22" s="107"/>
      <c r="ZE22" s="107"/>
      <c r="ZF22" s="107"/>
      <c r="ZG22" s="107"/>
      <c r="ZH22" s="107"/>
      <c r="ZI22" s="107"/>
      <c r="ZJ22" s="107"/>
      <c r="ZK22" s="107"/>
      <c r="ZL22" s="107"/>
      <c r="ZM22" s="107"/>
      <c r="ZN22" s="107"/>
      <c r="ZO22" s="107"/>
      <c r="ZP22" s="107"/>
      <c r="ZQ22" s="107"/>
      <c r="ZR22" s="107"/>
      <c r="ZS22" s="107"/>
      <c r="ZT22" s="107"/>
      <c r="ZU22" s="107"/>
      <c r="ZV22" s="107"/>
      <c r="ZW22" s="107"/>
      <c r="ZX22" s="107"/>
      <c r="ZY22" s="107"/>
      <c r="ZZ22" s="107"/>
      <c r="AAA22" s="107"/>
      <c r="AAB22" s="107"/>
      <c r="AAC22" s="107"/>
      <c r="AAD22" s="107"/>
      <c r="AAE22" s="107"/>
      <c r="AAF22" s="107"/>
      <c r="AAG22" s="107"/>
      <c r="AAH22" s="107"/>
      <c r="AAI22" s="107"/>
      <c r="AAJ22" s="107"/>
      <c r="AAK22" s="107"/>
      <c r="AAL22" s="107"/>
      <c r="AAM22" s="107"/>
      <c r="AAN22" s="107"/>
      <c r="AAO22" s="107"/>
      <c r="AAP22" s="107"/>
      <c r="AAQ22" s="107"/>
      <c r="AAR22" s="107"/>
      <c r="AAS22" s="107"/>
      <c r="AAT22" s="107"/>
      <c r="AAU22" s="107"/>
      <c r="AAV22" s="107"/>
      <c r="AAW22" s="107"/>
      <c r="AAX22" s="107"/>
      <c r="AAY22" s="107"/>
      <c r="AAZ22" s="107"/>
      <c r="ABA22" s="107"/>
      <c r="ABB22" s="107"/>
      <c r="ABC22" s="107"/>
      <c r="ABD22" s="107"/>
      <c r="ABE22" s="107"/>
      <c r="ABF22" s="107"/>
      <c r="ABG22" s="107"/>
      <c r="ABH22" s="107"/>
      <c r="ABI22" s="107"/>
      <c r="ABJ22" s="107"/>
      <c r="ABK22" s="107"/>
      <c r="ABL22" s="107"/>
      <c r="ABM22" s="107"/>
      <c r="ABN22" s="107"/>
      <c r="ABO22" s="107"/>
      <c r="ABP22" s="107"/>
      <c r="ABQ22" s="107"/>
      <c r="ABR22" s="107"/>
      <c r="ABS22" s="107"/>
      <c r="ABT22" s="107"/>
      <c r="ABU22" s="107"/>
      <c r="ABV22" s="107"/>
      <c r="ABW22" s="107"/>
      <c r="ABX22" s="107"/>
      <c r="ABY22" s="107"/>
      <c r="ABZ22" s="107"/>
      <c r="ACA22" s="107"/>
      <c r="ACB22" s="107"/>
      <c r="ACC22" s="107"/>
      <c r="ACD22" s="107"/>
      <c r="ACE22" s="107"/>
      <c r="ACF22" s="107"/>
      <c r="ACG22" s="107"/>
      <c r="ACH22" s="107"/>
      <c r="ACI22" s="107"/>
      <c r="ACJ22" s="107"/>
      <c r="ACK22" s="107"/>
      <c r="ACL22" s="107"/>
      <c r="ACM22" s="107"/>
      <c r="ACN22" s="107"/>
      <c r="ACO22" s="107"/>
      <c r="ACP22" s="107"/>
      <c r="ACQ22" s="107"/>
      <c r="ACR22" s="107"/>
      <c r="ACS22" s="107"/>
      <c r="ACT22" s="107"/>
      <c r="ACU22" s="107"/>
      <c r="ACV22" s="107"/>
      <c r="ACW22" s="107"/>
      <c r="ACX22" s="107"/>
      <c r="ACY22" s="107"/>
      <c r="ACZ22" s="107"/>
      <c r="ADA22" s="107"/>
      <c r="ADB22" s="107"/>
      <c r="ADC22" s="107"/>
      <c r="ADD22" s="107"/>
      <c r="ADE22" s="107"/>
      <c r="ADF22" s="107"/>
      <c r="ADG22" s="107"/>
      <c r="ADH22" s="107"/>
      <c r="ADI22" s="107"/>
      <c r="ADJ22" s="107"/>
      <c r="ADK22" s="107"/>
      <c r="ADL22" s="107"/>
      <c r="ADM22" s="107"/>
      <c r="ADN22" s="107"/>
      <c r="ADO22" s="107"/>
      <c r="ADP22" s="107"/>
      <c r="ADQ22" s="107"/>
      <c r="ADR22" s="107"/>
      <c r="ADS22" s="107"/>
      <c r="ADT22" s="107"/>
      <c r="ADU22" s="107"/>
      <c r="ADV22" s="107"/>
      <c r="ADW22" s="107"/>
      <c r="ADX22" s="107"/>
      <c r="ADY22" s="107"/>
      <c r="ADZ22" s="107"/>
      <c r="AEA22" s="107"/>
      <c r="AEB22" s="107"/>
      <c r="AEC22" s="107"/>
      <c r="AED22" s="107"/>
      <c r="AEE22" s="107"/>
      <c r="AEF22" s="107"/>
      <c r="AEG22" s="107"/>
      <c r="AEH22" s="107"/>
      <c r="AEI22" s="107"/>
      <c r="AEJ22" s="107"/>
      <c r="AEK22" s="107"/>
      <c r="AEL22" s="107"/>
      <c r="AEM22" s="107"/>
      <c r="AEN22" s="107"/>
      <c r="AEO22" s="107"/>
      <c r="AEP22" s="107"/>
      <c r="AEQ22" s="107"/>
      <c r="AER22" s="107"/>
      <c r="AES22" s="107"/>
      <c r="AET22" s="107"/>
      <c r="AEU22" s="107"/>
      <c r="AEV22" s="107"/>
      <c r="AEW22" s="107"/>
      <c r="AEX22" s="107"/>
      <c r="AEY22" s="107"/>
      <c r="AEZ22" s="107"/>
      <c r="AFA22" s="107"/>
      <c r="AFB22" s="107"/>
      <c r="AFC22" s="107"/>
      <c r="AFD22" s="107"/>
      <c r="AFE22" s="107"/>
      <c r="AFF22" s="107"/>
      <c r="AFG22" s="107"/>
      <c r="AFH22" s="107"/>
      <c r="AFI22" s="107"/>
      <c r="AFJ22" s="107"/>
      <c r="AFK22" s="107"/>
      <c r="AFL22" s="107"/>
      <c r="AFM22" s="107"/>
      <c r="AFN22" s="107"/>
      <c r="AFO22" s="107"/>
      <c r="AFP22" s="107"/>
      <c r="AFQ22" s="107"/>
      <c r="AFR22" s="107"/>
      <c r="AFS22" s="107"/>
      <c r="AFT22" s="107"/>
      <c r="AFU22" s="107"/>
      <c r="AFV22" s="107"/>
      <c r="AFW22" s="107"/>
      <c r="AFX22" s="107"/>
      <c r="AFY22" s="107"/>
      <c r="AFZ22" s="107"/>
      <c r="AGA22" s="107"/>
      <c r="AGB22" s="107"/>
      <c r="AGC22" s="107"/>
      <c r="AGD22" s="107"/>
      <c r="AGE22" s="107"/>
      <c r="AGF22" s="107"/>
      <c r="AGG22" s="107"/>
      <c r="AGH22" s="107"/>
      <c r="AGI22" s="107"/>
      <c r="AGJ22" s="107"/>
      <c r="AGK22" s="107"/>
      <c r="AGL22" s="107"/>
      <c r="AGM22" s="107"/>
      <c r="AGN22" s="107"/>
      <c r="AGO22" s="107"/>
      <c r="AGP22" s="107"/>
      <c r="AGQ22" s="107"/>
      <c r="AGR22" s="107"/>
      <c r="AGS22" s="107"/>
      <c r="AGT22" s="107"/>
      <c r="AGU22" s="107"/>
      <c r="AGV22" s="107"/>
      <c r="AGW22" s="107"/>
      <c r="AGX22" s="107"/>
      <c r="AGY22" s="107"/>
      <c r="AGZ22" s="107"/>
      <c r="AHA22" s="107"/>
      <c r="AHB22" s="107"/>
      <c r="AHC22" s="107"/>
      <c r="AHD22" s="107"/>
      <c r="AHE22" s="107"/>
      <c r="AHF22" s="107"/>
      <c r="AHG22" s="107"/>
      <c r="AHH22" s="107"/>
      <c r="AHI22" s="107"/>
      <c r="AHJ22" s="107"/>
      <c r="AHK22" s="107"/>
      <c r="AHL22" s="107"/>
      <c r="AHM22" s="107"/>
      <c r="AHN22" s="107"/>
      <c r="AHO22" s="107"/>
      <c r="AHP22" s="107"/>
      <c r="AHQ22" s="107"/>
      <c r="AHR22" s="107"/>
      <c r="AHS22" s="107"/>
      <c r="AHT22" s="107"/>
      <c r="AHU22" s="107"/>
      <c r="AHV22" s="107"/>
      <c r="AHW22" s="107"/>
      <c r="AHX22" s="107"/>
      <c r="AHY22" s="107"/>
      <c r="AHZ22" s="107"/>
      <c r="AIA22" s="107"/>
      <c r="AIB22" s="107"/>
      <c r="AIC22" s="107"/>
      <c r="AID22" s="107"/>
      <c r="AIE22" s="107"/>
      <c r="AIF22" s="107"/>
      <c r="AIG22" s="107"/>
      <c r="AIH22" s="107"/>
      <c r="AII22" s="107"/>
      <c r="AIJ22" s="107"/>
      <c r="AIK22" s="107"/>
      <c r="AIL22" s="107"/>
      <c r="AIM22" s="107"/>
      <c r="AIN22" s="107"/>
      <c r="AIO22" s="107"/>
      <c r="AIP22" s="107"/>
      <c r="AIQ22" s="107"/>
      <c r="AIR22" s="107"/>
      <c r="AIS22" s="107"/>
      <c r="AIT22" s="107"/>
      <c r="AIU22" s="107"/>
      <c r="AIV22" s="107"/>
      <c r="AIW22" s="107"/>
      <c r="AIX22" s="107"/>
      <c r="AIY22" s="107"/>
      <c r="AIZ22" s="107"/>
      <c r="AJA22" s="107"/>
      <c r="AJB22" s="107"/>
      <c r="AJC22" s="107"/>
      <c r="AJD22" s="107"/>
      <c r="AJE22" s="107"/>
      <c r="AJF22" s="107"/>
      <c r="AJG22" s="107"/>
      <c r="AJH22" s="107"/>
      <c r="AJI22" s="107"/>
      <c r="AJJ22" s="107"/>
      <c r="AJK22" s="107"/>
      <c r="AJL22" s="107"/>
      <c r="AJM22" s="107"/>
      <c r="AJN22" s="107"/>
      <c r="AJO22" s="107"/>
      <c r="AJP22" s="107"/>
      <c r="AJQ22" s="107"/>
      <c r="AJR22" s="107"/>
      <c r="AJS22" s="107"/>
      <c r="AJT22" s="107"/>
      <c r="AJU22" s="107"/>
      <c r="AJV22" s="107"/>
      <c r="AJW22" s="107"/>
      <c r="AJX22" s="107"/>
      <c r="AJY22" s="107"/>
      <c r="AJZ22" s="107"/>
      <c r="AKA22" s="107"/>
      <c r="AKB22" s="107"/>
      <c r="AKC22" s="107"/>
      <c r="AKD22" s="107"/>
      <c r="AKE22" s="107"/>
      <c r="AKF22" s="107"/>
      <c r="AKG22" s="107"/>
      <c r="AKH22" s="107"/>
      <c r="AKI22" s="107"/>
      <c r="AKJ22" s="107"/>
      <c r="AKK22" s="107"/>
      <c r="AKL22" s="107"/>
      <c r="AKM22" s="107"/>
      <c r="AKN22" s="107"/>
      <c r="AKO22" s="107"/>
      <c r="AKP22" s="107"/>
      <c r="AKQ22" s="107"/>
      <c r="AKR22" s="107"/>
      <c r="AKS22" s="107"/>
      <c r="AKT22" s="107"/>
      <c r="AKU22" s="107"/>
      <c r="AKV22" s="107"/>
      <c r="AKW22" s="107"/>
      <c r="AKX22" s="107"/>
      <c r="AKY22" s="107"/>
      <c r="AKZ22" s="107"/>
      <c r="ALA22" s="107"/>
      <c r="ALB22" s="107"/>
      <c r="ALC22" s="107"/>
      <c r="ALD22" s="107"/>
      <c r="ALE22" s="107"/>
      <c r="ALF22" s="107"/>
      <c r="ALG22" s="107"/>
      <c r="ALH22" s="107"/>
    </row>
    <row r="23" spans="1:996" ht="240" x14ac:dyDescent="0.25">
      <c r="A23" s="130">
        <v>5</v>
      </c>
      <c r="B23" s="191" t="s">
        <v>861</v>
      </c>
      <c r="C23" s="112" t="s">
        <v>1144</v>
      </c>
      <c r="D23" s="191" t="s">
        <v>22</v>
      </c>
      <c r="E23" s="191" t="s">
        <v>1132</v>
      </c>
      <c r="F23" s="191" t="s">
        <v>1306</v>
      </c>
      <c r="G23" s="114">
        <f>201027+5409+30000</f>
        <v>236436</v>
      </c>
      <c r="H23" s="111" t="s">
        <v>48</v>
      </c>
      <c r="I23" s="191" t="s">
        <v>842</v>
      </c>
      <c r="J23" s="104" t="s">
        <v>1143</v>
      </c>
      <c r="K23" s="191" t="s">
        <v>1145</v>
      </c>
    </row>
    <row r="24" spans="1:996" ht="228" customHeight="1" x14ac:dyDescent="0.25">
      <c r="A24" s="130">
        <v>6</v>
      </c>
      <c r="B24" s="111" t="s">
        <v>28</v>
      </c>
      <c r="C24" s="112" t="s">
        <v>1142</v>
      </c>
      <c r="D24" s="153" t="s">
        <v>22</v>
      </c>
      <c r="E24" s="153" t="s">
        <v>1205</v>
      </c>
      <c r="F24" s="153" t="s">
        <v>1307</v>
      </c>
      <c r="G24" s="114">
        <f>170000+46300</f>
        <v>216300</v>
      </c>
      <c r="H24" s="111" t="s">
        <v>27</v>
      </c>
      <c r="I24" s="153" t="s">
        <v>842</v>
      </c>
      <c r="J24" s="104" t="s">
        <v>426</v>
      </c>
      <c r="K24" s="153" t="s">
        <v>554</v>
      </c>
    </row>
    <row r="25" spans="1:996" ht="90" x14ac:dyDescent="0.25">
      <c r="A25" s="130">
        <v>7</v>
      </c>
      <c r="B25" s="111" t="s">
        <v>31</v>
      </c>
      <c r="C25" s="112" t="s">
        <v>1011</v>
      </c>
      <c r="D25" s="111" t="s">
        <v>22</v>
      </c>
      <c r="E25" s="191" t="s">
        <v>1204</v>
      </c>
      <c r="F25" s="111"/>
      <c r="G25" s="116">
        <v>345000</v>
      </c>
      <c r="H25" s="111" t="s">
        <v>19</v>
      </c>
      <c r="I25" s="111" t="s">
        <v>1147</v>
      </c>
      <c r="J25" s="104" t="s">
        <v>1146</v>
      </c>
      <c r="K25" s="191" t="s">
        <v>1148</v>
      </c>
    </row>
    <row r="26" spans="1:996" ht="90" x14ac:dyDescent="0.25">
      <c r="A26" s="130">
        <v>8</v>
      </c>
      <c r="B26" s="103" t="s">
        <v>356</v>
      </c>
      <c r="C26" s="27" t="s">
        <v>466</v>
      </c>
      <c r="D26" s="191" t="s">
        <v>22</v>
      </c>
      <c r="E26" s="191" t="s">
        <v>1132</v>
      </c>
      <c r="F26" s="103" t="s">
        <v>1308</v>
      </c>
      <c r="G26" s="208">
        <f>102066+60000+80000+3450</f>
        <v>245516</v>
      </c>
      <c r="H26" s="114" t="s">
        <v>19</v>
      </c>
      <c r="I26" s="208" t="s">
        <v>818</v>
      </c>
      <c r="J26" s="104" t="s">
        <v>1442</v>
      </c>
      <c r="K26" s="208" t="s">
        <v>696</v>
      </c>
    </row>
    <row r="27" spans="1:996" ht="249" customHeight="1" x14ac:dyDescent="0.25">
      <c r="A27" s="130">
        <v>9</v>
      </c>
      <c r="B27" s="111" t="s">
        <v>353</v>
      </c>
      <c r="C27" s="112" t="s">
        <v>1440</v>
      </c>
      <c r="D27" s="111" t="s">
        <v>22</v>
      </c>
      <c r="E27" s="191" t="s">
        <v>1206</v>
      </c>
      <c r="F27" s="103" t="s">
        <v>1309</v>
      </c>
      <c r="G27" s="114">
        <f>31000+50000</f>
        <v>81000</v>
      </c>
      <c r="H27" s="111" t="s">
        <v>1194</v>
      </c>
      <c r="I27" s="111" t="s">
        <v>949</v>
      </c>
      <c r="J27" s="104" t="s">
        <v>1494</v>
      </c>
      <c r="K27" s="191" t="s">
        <v>551</v>
      </c>
    </row>
    <row r="28" spans="1:996" ht="90" x14ac:dyDescent="0.25">
      <c r="A28" s="130">
        <v>10</v>
      </c>
      <c r="B28" s="111" t="s">
        <v>637</v>
      </c>
      <c r="C28" s="112" t="s">
        <v>555</v>
      </c>
      <c r="D28" s="153" t="s">
        <v>16</v>
      </c>
      <c r="E28" s="153" t="s">
        <v>1203</v>
      </c>
      <c r="F28" s="153" t="s">
        <v>1310</v>
      </c>
      <c r="G28" s="114">
        <v>23898</v>
      </c>
      <c r="H28" s="111" t="s">
        <v>48</v>
      </c>
      <c r="I28" s="111" t="s">
        <v>529</v>
      </c>
      <c r="J28" s="104" t="s">
        <v>688</v>
      </c>
      <c r="K28" s="153" t="s">
        <v>906</v>
      </c>
    </row>
    <row r="29" spans="1:996" ht="90" x14ac:dyDescent="0.25">
      <c r="A29" s="130">
        <v>11</v>
      </c>
      <c r="B29" s="111" t="s">
        <v>783</v>
      </c>
      <c r="C29" s="112" t="s">
        <v>786</v>
      </c>
      <c r="D29" s="153" t="s">
        <v>16</v>
      </c>
      <c r="E29" s="153" t="s">
        <v>1203</v>
      </c>
      <c r="F29" s="153"/>
      <c r="G29" s="114">
        <v>32666</v>
      </c>
      <c r="H29" s="111" t="s">
        <v>48</v>
      </c>
      <c r="I29" s="111" t="s">
        <v>529</v>
      </c>
      <c r="J29" s="104" t="s">
        <v>787</v>
      </c>
      <c r="K29" s="153" t="s">
        <v>38</v>
      </c>
    </row>
    <row r="30" spans="1:996" ht="90" x14ac:dyDescent="0.25">
      <c r="A30" s="130">
        <v>12</v>
      </c>
      <c r="B30" s="111" t="s">
        <v>784</v>
      </c>
      <c r="C30" s="112" t="s">
        <v>785</v>
      </c>
      <c r="D30" s="153" t="s">
        <v>16</v>
      </c>
      <c r="E30" s="153" t="s">
        <v>1203</v>
      </c>
      <c r="F30" s="153"/>
      <c r="G30" s="114">
        <v>34500</v>
      </c>
      <c r="H30" s="111" t="s">
        <v>48</v>
      </c>
      <c r="I30" s="111" t="s">
        <v>529</v>
      </c>
      <c r="J30" s="104" t="s">
        <v>787</v>
      </c>
      <c r="K30" s="153" t="s">
        <v>38</v>
      </c>
    </row>
    <row r="31" spans="1:996" s="109" customFormat="1" ht="150" x14ac:dyDescent="0.25">
      <c r="A31" s="130">
        <v>13</v>
      </c>
      <c r="B31" s="111" t="s">
        <v>1077</v>
      </c>
      <c r="C31" s="112" t="s">
        <v>1149</v>
      </c>
      <c r="D31" s="153" t="s">
        <v>22</v>
      </c>
      <c r="E31" s="153" t="s">
        <v>1206</v>
      </c>
      <c r="F31" s="153"/>
      <c r="G31" s="116">
        <v>28879</v>
      </c>
      <c r="H31" s="111" t="s">
        <v>1196</v>
      </c>
      <c r="I31" s="153" t="s">
        <v>803</v>
      </c>
      <c r="J31" s="104" t="s">
        <v>1443</v>
      </c>
      <c r="K31" s="153" t="s">
        <v>998</v>
      </c>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c r="BA31" s="107"/>
      <c r="BB31" s="107"/>
      <c r="BC31" s="107"/>
      <c r="BD31" s="107"/>
      <c r="BE31" s="107"/>
      <c r="BF31" s="107"/>
      <c r="BG31" s="107"/>
      <c r="BH31" s="107"/>
      <c r="BI31" s="107"/>
      <c r="BJ31" s="107"/>
      <c r="BK31" s="107"/>
      <c r="BL31" s="107"/>
      <c r="BM31" s="107"/>
      <c r="BN31" s="107"/>
      <c r="BO31" s="107"/>
      <c r="BP31" s="107"/>
      <c r="BQ31" s="107"/>
      <c r="BR31" s="107"/>
      <c r="BS31" s="107"/>
      <c r="BT31" s="107"/>
      <c r="BU31" s="107"/>
      <c r="BV31" s="107"/>
      <c r="BW31" s="107"/>
      <c r="BX31" s="107"/>
      <c r="BY31" s="107"/>
      <c r="BZ31" s="107"/>
      <c r="CA31" s="107"/>
      <c r="CB31" s="107"/>
      <c r="CC31" s="107"/>
      <c r="CD31" s="107"/>
      <c r="CE31" s="107"/>
      <c r="CF31" s="107"/>
      <c r="CG31" s="107"/>
      <c r="CH31" s="107"/>
      <c r="CI31" s="107"/>
      <c r="CJ31" s="107"/>
      <c r="CK31" s="107"/>
      <c r="CL31" s="107"/>
      <c r="CM31" s="107"/>
      <c r="CN31" s="107"/>
      <c r="CO31" s="107"/>
      <c r="CP31" s="107"/>
      <c r="CQ31" s="107"/>
      <c r="CR31" s="107"/>
      <c r="CS31" s="107"/>
      <c r="CT31" s="107"/>
      <c r="CU31" s="107"/>
      <c r="CV31" s="107"/>
      <c r="CW31" s="107"/>
      <c r="CX31" s="107"/>
      <c r="CY31" s="107"/>
      <c r="CZ31" s="107"/>
      <c r="DA31" s="107"/>
      <c r="DB31" s="107"/>
      <c r="DC31" s="107"/>
      <c r="DD31" s="107"/>
      <c r="DE31" s="107"/>
      <c r="DF31" s="107"/>
      <c r="DG31" s="107"/>
      <c r="DH31" s="107"/>
      <c r="DI31" s="107"/>
      <c r="DJ31" s="107"/>
      <c r="DK31" s="107"/>
      <c r="DL31" s="107"/>
      <c r="DM31" s="107"/>
      <c r="DN31" s="107"/>
      <c r="DO31" s="107"/>
      <c r="DP31" s="107"/>
      <c r="DQ31" s="107"/>
      <c r="DR31" s="107"/>
      <c r="DS31" s="107"/>
      <c r="DT31" s="107"/>
      <c r="DU31" s="107"/>
      <c r="DV31" s="107"/>
      <c r="DW31" s="107"/>
      <c r="DX31" s="107"/>
      <c r="DY31" s="107"/>
      <c r="DZ31" s="107"/>
      <c r="EA31" s="107"/>
      <c r="EB31" s="107"/>
      <c r="EC31" s="107"/>
      <c r="ED31" s="107"/>
      <c r="EE31" s="107"/>
      <c r="EF31" s="107"/>
      <c r="EG31" s="107"/>
      <c r="EH31" s="107"/>
      <c r="EI31" s="107"/>
      <c r="EJ31" s="107"/>
      <c r="EK31" s="107"/>
      <c r="EL31" s="107"/>
      <c r="EM31" s="107"/>
      <c r="EN31" s="107"/>
      <c r="EO31" s="107"/>
      <c r="EP31" s="107"/>
      <c r="EQ31" s="107"/>
      <c r="ER31" s="107"/>
      <c r="ES31" s="107"/>
      <c r="ET31" s="107"/>
      <c r="EU31" s="107"/>
      <c r="EV31" s="107"/>
      <c r="EW31" s="107"/>
      <c r="EX31" s="107"/>
      <c r="EY31" s="107"/>
      <c r="EZ31" s="107"/>
      <c r="FA31" s="107"/>
      <c r="FB31" s="107"/>
      <c r="FC31" s="107"/>
      <c r="FD31" s="107"/>
      <c r="FE31" s="107"/>
      <c r="FF31" s="107"/>
      <c r="FG31" s="107"/>
      <c r="FH31" s="107"/>
      <c r="FI31" s="107"/>
      <c r="FJ31" s="107"/>
      <c r="FK31" s="107"/>
      <c r="FL31" s="107"/>
      <c r="FM31" s="107"/>
      <c r="FN31" s="107"/>
      <c r="FO31" s="107"/>
      <c r="FP31" s="107"/>
      <c r="FQ31" s="107"/>
      <c r="FR31" s="107"/>
      <c r="FS31" s="107"/>
      <c r="FT31" s="107"/>
      <c r="FU31" s="107"/>
      <c r="FV31" s="107"/>
      <c r="FW31" s="107"/>
      <c r="FX31" s="107"/>
      <c r="FY31" s="107"/>
      <c r="FZ31" s="107"/>
      <c r="GA31" s="107"/>
      <c r="GB31" s="107"/>
      <c r="GC31" s="107"/>
      <c r="GD31" s="107"/>
      <c r="GE31" s="107"/>
      <c r="GF31" s="107"/>
      <c r="GG31" s="107"/>
      <c r="GH31" s="107"/>
      <c r="GI31" s="107"/>
      <c r="GJ31" s="107"/>
      <c r="GK31" s="107"/>
      <c r="GL31" s="107"/>
      <c r="GM31" s="107"/>
      <c r="GN31" s="107"/>
      <c r="GO31" s="107"/>
      <c r="GP31" s="107"/>
      <c r="GQ31" s="107"/>
      <c r="GR31" s="107"/>
      <c r="GS31" s="107"/>
      <c r="GT31" s="107"/>
      <c r="GU31" s="107"/>
      <c r="GV31" s="107"/>
      <c r="GW31" s="107"/>
      <c r="GX31" s="107"/>
      <c r="GY31" s="107"/>
      <c r="GZ31" s="107"/>
      <c r="HA31" s="107"/>
      <c r="HB31" s="107"/>
      <c r="HC31" s="107"/>
      <c r="HD31" s="107"/>
      <c r="HE31" s="107"/>
      <c r="HF31" s="107"/>
      <c r="HG31" s="107"/>
      <c r="HH31" s="107"/>
      <c r="HI31" s="107"/>
      <c r="HJ31" s="107"/>
      <c r="HK31" s="107"/>
      <c r="HL31" s="107"/>
      <c r="HM31" s="107"/>
      <c r="HN31" s="107"/>
      <c r="HO31" s="107"/>
      <c r="HP31" s="107"/>
      <c r="HQ31" s="107"/>
      <c r="HR31" s="107"/>
      <c r="HS31" s="107"/>
      <c r="HT31" s="107"/>
      <c r="HU31" s="107"/>
      <c r="HV31" s="107"/>
      <c r="HW31" s="107"/>
      <c r="HX31" s="107"/>
      <c r="HY31" s="107"/>
      <c r="HZ31" s="107"/>
      <c r="IA31" s="107"/>
      <c r="IB31" s="107"/>
      <c r="IC31" s="107"/>
      <c r="ID31" s="107"/>
      <c r="IE31" s="107"/>
      <c r="IF31" s="107"/>
      <c r="IG31" s="107"/>
      <c r="IH31" s="107"/>
      <c r="II31" s="107"/>
      <c r="IJ31" s="107"/>
      <c r="IK31" s="107"/>
      <c r="IL31" s="107"/>
      <c r="IM31" s="107"/>
      <c r="IN31" s="107"/>
      <c r="IO31" s="107"/>
      <c r="IP31" s="107"/>
      <c r="IQ31" s="107"/>
      <c r="IR31" s="107"/>
      <c r="IS31" s="107"/>
      <c r="IT31" s="107"/>
      <c r="IU31" s="107"/>
      <c r="IV31" s="107"/>
      <c r="IW31" s="107"/>
      <c r="IX31" s="107"/>
      <c r="IY31" s="107"/>
      <c r="IZ31" s="107"/>
      <c r="JA31" s="107"/>
      <c r="JB31" s="107"/>
      <c r="JC31" s="107"/>
      <c r="JD31" s="107"/>
      <c r="JE31" s="107"/>
      <c r="JF31" s="107"/>
      <c r="JG31" s="107"/>
      <c r="JH31" s="107"/>
      <c r="JI31" s="107"/>
      <c r="JJ31" s="107"/>
      <c r="JK31" s="107"/>
      <c r="JL31" s="107"/>
      <c r="JM31" s="107"/>
      <c r="JN31" s="107"/>
      <c r="JO31" s="107"/>
      <c r="JP31" s="107"/>
      <c r="JQ31" s="107"/>
      <c r="JR31" s="107"/>
      <c r="JS31" s="107"/>
      <c r="JT31" s="107"/>
      <c r="JU31" s="107"/>
      <c r="JV31" s="107"/>
      <c r="JW31" s="107"/>
      <c r="JX31" s="107"/>
      <c r="JY31" s="107"/>
      <c r="JZ31" s="107"/>
      <c r="KA31" s="107"/>
      <c r="KB31" s="107"/>
      <c r="KC31" s="107"/>
      <c r="KD31" s="107"/>
      <c r="KE31" s="107"/>
      <c r="KF31" s="107"/>
      <c r="KG31" s="107"/>
      <c r="KH31" s="107"/>
      <c r="KI31" s="107"/>
      <c r="KJ31" s="107"/>
      <c r="KK31" s="107"/>
      <c r="KL31" s="107"/>
      <c r="KM31" s="107"/>
      <c r="KN31" s="107"/>
      <c r="KO31" s="107"/>
      <c r="KP31" s="107"/>
      <c r="KQ31" s="107"/>
      <c r="KR31" s="107"/>
      <c r="KS31" s="107"/>
      <c r="KT31" s="107"/>
      <c r="KU31" s="107"/>
      <c r="KV31" s="107"/>
      <c r="KW31" s="107"/>
      <c r="KX31" s="107"/>
      <c r="KY31" s="107"/>
      <c r="KZ31" s="107"/>
      <c r="LA31" s="107"/>
      <c r="LB31" s="107"/>
      <c r="LC31" s="107"/>
      <c r="LD31" s="107"/>
      <c r="LE31" s="107"/>
      <c r="LF31" s="107"/>
      <c r="LG31" s="107"/>
      <c r="LH31" s="107"/>
      <c r="LI31" s="107"/>
      <c r="LJ31" s="107"/>
      <c r="LK31" s="107"/>
      <c r="LL31" s="107"/>
      <c r="LM31" s="107"/>
      <c r="LN31" s="107"/>
      <c r="LO31" s="107"/>
      <c r="LP31" s="107"/>
      <c r="LQ31" s="107"/>
      <c r="LR31" s="107"/>
      <c r="LS31" s="107"/>
      <c r="LT31" s="107"/>
      <c r="LU31" s="107"/>
      <c r="LV31" s="107"/>
      <c r="LW31" s="107"/>
      <c r="LX31" s="107"/>
      <c r="LY31" s="107"/>
      <c r="LZ31" s="107"/>
      <c r="MA31" s="107"/>
      <c r="MB31" s="107"/>
      <c r="MC31" s="107"/>
      <c r="MD31" s="107"/>
      <c r="ME31" s="107"/>
      <c r="MF31" s="107"/>
      <c r="MG31" s="107"/>
      <c r="MH31" s="107"/>
      <c r="MI31" s="107"/>
      <c r="MJ31" s="107"/>
      <c r="MK31" s="107"/>
      <c r="ML31" s="107"/>
      <c r="MM31" s="107"/>
      <c r="MN31" s="107"/>
      <c r="MO31" s="107"/>
      <c r="MP31" s="107"/>
      <c r="MQ31" s="107"/>
      <c r="MR31" s="107"/>
      <c r="MS31" s="107"/>
      <c r="MT31" s="107"/>
      <c r="MU31" s="107"/>
      <c r="MV31" s="107"/>
      <c r="MW31" s="107"/>
      <c r="MX31" s="107"/>
      <c r="MY31" s="107"/>
      <c r="MZ31" s="107"/>
      <c r="NA31" s="107"/>
      <c r="NB31" s="107"/>
      <c r="NC31" s="107"/>
      <c r="ND31" s="107"/>
      <c r="NE31" s="107"/>
      <c r="NF31" s="107"/>
      <c r="NG31" s="107"/>
      <c r="NH31" s="107"/>
      <c r="NI31" s="107"/>
      <c r="NJ31" s="107"/>
      <c r="NK31" s="107"/>
      <c r="NL31" s="107"/>
      <c r="NM31" s="107"/>
      <c r="NN31" s="107"/>
      <c r="NO31" s="107"/>
      <c r="NP31" s="107"/>
      <c r="NQ31" s="107"/>
      <c r="NR31" s="107"/>
      <c r="NS31" s="107"/>
      <c r="NT31" s="107"/>
      <c r="NU31" s="107"/>
      <c r="NV31" s="107"/>
      <c r="NW31" s="107"/>
      <c r="NX31" s="107"/>
      <c r="NY31" s="107"/>
      <c r="NZ31" s="107"/>
      <c r="OA31" s="107"/>
      <c r="OB31" s="107"/>
      <c r="OC31" s="107"/>
      <c r="OD31" s="107"/>
      <c r="OE31" s="107"/>
      <c r="OF31" s="107"/>
      <c r="OG31" s="107"/>
      <c r="OH31" s="107"/>
      <c r="OI31" s="107"/>
      <c r="OJ31" s="107"/>
      <c r="OK31" s="107"/>
      <c r="OL31" s="107"/>
      <c r="OM31" s="107"/>
      <c r="ON31" s="107"/>
      <c r="OO31" s="107"/>
      <c r="OP31" s="107"/>
      <c r="OQ31" s="107"/>
      <c r="OR31" s="107"/>
      <c r="OS31" s="107"/>
      <c r="OT31" s="107"/>
      <c r="OU31" s="107"/>
      <c r="OV31" s="107"/>
      <c r="OW31" s="107"/>
      <c r="OX31" s="107"/>
      <c r="OY31" s="107"/>
      <c r="OZ31" s="107"/>
      <c r="PA31" s="107"/>
      <c r="PB31" s="107"/>
      <c r="PC31" s="107"/>
      <c r="PD31" s="107"/>
      <c r="PE31" s="107"/>
      <c r="PF31" s="107"/>
      <c r="PG31" s="107"/>
      <c r="PH31" s="107"/>
      <c r="PI31" s="107"/>
      <c r="PJ31" s="107"/>
      <c r="PK31" s="107"/>
      <c r="PL31" s="107"/>
      <c r="PM31" s="107"/>
      <c r="PN31" s="107"/>
      <c r="PO31" s="107"/>
      <c r="PP31" s="107"/>
      <c r="PQ31" s="107"/>
      <c r="PR31" s="107"/>
      <c r="PS31" s="107"/>
      <c r="PT31" s="107"/>
      <c r="PU31" s="107"/>
      <c r="PV31" s="107"/>
      <c r="PW31" s="107"/>
      <c r="PX31" s="107"/>
      <c r="PY31" s="107"/>
      <c r="PZ31" s="107"/>
      <c r="QA31" s="107"/>
      <c r="QB31" s="107"/>
      <c r="QC31" s="107"/>
      <c r="QD31" s="107"/>
      <c r="QE31" s="107"/>
      <c r="QF31" s="107"/>
      <c r="QG31" s="107"/>
      <c r="QH31" s="107"/>
      <c r="QI31" s="107"/>
      <c r="QJ31" s="107"/>
      <c r="QK31" s="107"/>
      <c r="QL31" s="107"/>
      <c r="QM31" s="107"/>
      <c r="QN31" s="107"/>
      <c r="QO31" s="107"/>
      <c r="QP31" s="107"/>
      <c r="QQ31" s="107"/>
      <c r="QR31" s="107"/>
      <c r="QS31" s="107"/>
      <c r="QT31" s="107"/>
      <c r="QU31" s="107"/>
      <c r="QV31" s="107"/>
      <c r="QW31" s="107"/>
      <c r="QX31" s="107"/>
      <c r="QY31" s="107"/>
      <c r="QZ31" s="107"/>
      <c r="RA31" s="107"/>
      <c r="RB31" s="107"/>
      <c r="RC31" s="107"/>
      <c r="RD31" s="107"/>
      <c r="RE31" s="107"/>
      <c r="RF31" s="107"/>
      <c r="RG31" s="107"/>
      <c r="RH31" s="107"/>
      <c r="RI31" s="107"/>
      <c r="RJ31" s="107"/>
      <c r="RK31" s="107"/>
      <c r="RL31" s="107"/>
      <c r="RM31" s="107"/>
      <c r="RN31" s="107"/>
      <c r="RO31" s="107"/>
      <c r="RP31" s="107"/>
      <c r="RQ31" s="107"/>
      <c r="RR31" s="107"/>
      <c r="RS31" s="107"/>
      <c r="RT31" s="107"/>
      <c r="RU31" s="107"/>
      <c r="RV31" s="107"/>
      <c r="RW31" s="107"/>
      <c r="RX31" s="107"/>
      <c r="RY31" s="107"/>
      <c r="RZ31" s="107"/>
      <c r="SA31" s="107"/>
      <c r="SB31" s="107"/>
      <c r="SC31" s="107"/>
      <c r="SD31" s="107"/>
      <c r="SE31" s="107"/>
      <c r="SF31" s="107"/>
      <c r="SG31" s="107"/>
      <c r="SH31" s="107"/>
      <c r="SI31" s="107"/>
      <c r="SJ31" s="107"/>
      <c r="SK31" s="107"/>
      <c r="SL31" s="107"/>
      <c r="SM31" s="107"/>
      <c r="SN31" s="107"/>
      <c r="SO31" s="107"/>
      <c r="SP31" s="107"/>
      <c r="SQ31" s="107"/>
      <c r="SR31" s="107"/>
      <c r="SS31" s="107"/>
      <c r="ST31" s="107"/>
      <c r="SU31" s="107"/>
      <c r="SV31" s="107"/>
      <c r="SW31" s="107"/>
      <c r="SX31" s="107"/>
      <c r="SY31" s="107"/>
      <c r="SZ31" s="107"/>
      <c r="TA31" s="107"/>
      <c r="TB31" s="107"/>
      <c r="TC31" s="107"/>
      <c r="TD31" s="107"/>
      <c r="TE31" s="107"/>
      <c r="TF31" s="107"/>
      <c r="TG31" s="107"/>
      <c r="TH31" s="107"/>
      <c r="TI31" s="107"/>
      <c r="TJ31" s="107"/>
      <c r="TK31" s="107"/>
      <c r="TL31" s="107"/>
      <c r="TM31" s="107"/>
      <c r="TN31" s="107"/>
      <c r="TO31" s="107"/>
      <c r="TP31" s="107"/>
      <c r="TQ31" s="107"/>
      <c r="TR31" s="107"/>
      <c r="TS31" s="107"/>
      <c r="TT31" s="107"/>
      <c r="TU31" s="107"/>
      <c r="TV31" s="107"/>
      <c r="TW31" s="107"/>
      <c r="TX31" s="107"/>
      <c r="TY31" s="107"/>
      <c r="TZ31" s="107"/>
      <c r="UA31" s="107"/>
      <c r="UB31" s="107"/>
      <c r="UC31" s="107"/>
      <c r="UD31" s="107"/>
      <c r="UE31" s="107"/>
      <c r="UF31" s="107"/>
      <c r="UG31" s="107"/>
      <c r="UH31" s="107"/>
      <c r="UI31" s="107"/>
      <c r="UJ31" s="107"/>
      <c r="UK31" s="107"/>
      <c r="UL31" s="107"/>
      <c r="UM31" s="107"/>
      <c r="UN31" s="107"/>
      <c r="UO31" s="107"/>
      <c r="UP31" s="107"/>
      <c r="UQ31" s="107"/>
      <c r="UR31" s="107"/>
      <c r="US31" s="107"/>
      <c r="UT31" s="107"/>
      <c r="UU31" s="107"/>
      <c r="UV31" s="107"/>
      <c r="UW31" s="107"/>
      <c r="UX31" s="107"/>
      <c r="UY31" s="107"/>
      <c r="UZ31" s="107"/>
      <c r="VA31" s="107"/>
      <c r="VB31" s="107"/>
      <c r="VC31" s="107"/>
      <c r="VD31" s="107"/>
      <c r="VE31" s="107"/>
      <c r="VF31" s="107"/>
      <c r="VG31" s="107"/>
      <c r="VH31" s="107"/>
      <c r="VI31" s="107"/>
      <c r="VJ31" s="107"/>
      <c r="VK31" s="107"/>
      <c r="VL31" s="107"/>
      <c r="VM31" s="107"/>
      <c r="VN31" s="107"/>
      <c r="VO31" s="107"/>
      <c r="VP31" s="107"/>
      <c r="VQ31" s="107"/>
      <c r="VR31" s="107"/>
      <c r="VS31" s="107"/>
      <c r="VT31" s="107"/>
      <c r="VU31" s="107"/>
      <c r="VV31" s="107"/>
      <c r="VW31" s="107"/>
      <c r="VX31" s="107"/>
      <c r="VY31" s="107"/>
      <c r="VZ31" s="107"/>
      <c r="WA31" s="107"/>
      <c r="WB31" s="107"/>
      <c r="WC31" s="107"/>
      <c r="WD31" s="107"/>
      <c r="WE31" s="107"/>
      <c r="WF31" s="107"/>
      <c r="WG31" s="107"/>
      <c r="WH31" s="107"/>
      <c r="WI31" s="107"/>
      <c r="WJ31" s="107"/>
      <c r="WK31" s="107"/>
      <c r="WL31" s="107"/>
      <c r="WM31" s="107"/>
      <c r="WN31" s="107"/>
      <c r="WO31" s="107"/>
      <c r="WP31" s="107"/>
      <c r="WQ31" s="107"/>
      <c r="WR31" s="107"/>
      <c r="WS31" s="107"/>
      <c r="WT31" s="107"/>
      <c r="WU31" s="107"/>
      <c r="WV31" s="107"/>
      <c r="WW31" s="107"/>
      <c r="WX31" s="107"/>
      <c r="WY31" s="107"/>
      <c r="WZ31" s="107"/>
      <c r="XA31" s="107"/>
      <c r="XB31" s="107"/>
      <c r="XC31" s="107"/>
      <c r="XD31" s="107"/>
      <c r="XE31" s="107"/>
      <c r="XF31" s="107"/>
      <c r="XG31" s="107"/>
      <c r="XH31" s="107"/>
      <c r="XI31" s="107"/>
      <c r="XJ31" s="107"/>
      <c r="XK31" s="107"/>
      <c r="XL31" s="107"/>
      <c r="XM31" s="107"/>
      <c r="XN31" s="107"/>
      <c r="XO31" s="107"/>
      <c r="XP31" s="107"/>
      <c r="XQ31" s="107"/>
      <c r="XR31" s="107"/>
      <c r="XS31" s="107"/>
      <c r="XT31" s="107"/>
      <c r="XU31" s="107"/>
      <c r="XV31" s="107"/>
      <c r="XW31" s="107"/>
      <c r="XX31" s="107"/>
      <c r="XY31" s="107"/>
      <c r="XZ31" s="107"/>
      <c r="YA31" s="107"/>
      <c r="YB31" s="107"/>
      <c r="YC31" s="107"/>
      <c r="YD31" s="107"/>
      <c r="YE31" s="107"/>
      <c r="YF31" s="107"/>
      <c r="YG31" s="107"/>
      <c r="YH31" s="107"/>
      <c r="YI31" s="107"/>
      <c r="YJ31" s="107"/>
      <c r="YK31" s="107"/>
      <c r="YL31" s="107"/>
      <c r="YM31" s="107"/>
      <c r="YN31" s="107"/>
      <c r="YO31" s="107"/>
      <c r="YP31" s="107"/>
      <c r="YQ31" s="107"/>
      <c r="YR31" s="107"/>
      <c r="YS31" s="107"/>
      <c r="YT31" s="107"/>
      <c r="YU31" s="107"/>
      <c r="YV31" s="107"/>
      <c r="YW31" s="107"/>
      <c r="YX31" s="107"/>
      <c r="YY31" s="107"/>
      <c r="YZ31" s="107"/>
      <c r="ZA31" s="107"/>
      <c r="ZB31" s="107"/>
      <c r="ZC31" s="107"/>
      <c r="ZD31" s="107"/>
      <c r="ZE31" s="107"/>
      <c r="ZF31" s="107"/>
      <c r="ZG31" s="107"/>
      <c r="ZH31" s="107"/>
      <c r="ZI31" s="107"/>
      <c r="ZJ31" s="107"/>
      <c r="ZK31" s="107"/>
      <c r="ZL31" s="107"/>
      <c r="ZM31" s="107"/>
      <c r="ZN31" s="107"/>
      <c r="ZO31" s="107"/>
      <c r="ZP31" s="107"/>
      <c r="ZQ31" s="107"/>
      <c r="ZR31" s="107"/>
      <c r="ZS31" s="107"/>
      <c r="ZT31" s="107"/>
      <c r="ZU31" s="107"/>
      <c r="ZV31" s="107"/>
      <c r="ZW31" s="107"/>
      <c r="ZX31" s="107"/>
      <c r="ZY31" s="107"/>
      <c r="ZZ31" s="107"/>
      <c r="AAA31" s="107"/>
      <c r="AAB31" s="107"/>
      <c r="AAC31" s="107"/>
      <c r="AAD31" s="107"/>
      <c r="AAE31" s="107"/>
      <c r="AAF31" s="107"/>
      <c r="AAG31" s="107"/>
      <c r="AAH31" s="107"/>
      <c r="AAI31" s="107"/>
      <c r="AAJ31" s="107"/>
      <c r="AAK31" s="107"/>
      <c r="AAL31" s="107"/>
      <c r="AAM31" s="107"/>
      <c r="AAN31" s="107"/>
      <c r="AAO31" s="107"/>
      <c r="AAP31" s="107"/>
      <c r="AAQ31" s="107"/>
      <c r="AAR31" s="107"/>
      <c r="AAS31" s="107"/>
      <c r="AAT31" s="107"/>
      <c r="AAU31" s="107"/>
      <c r="AAV31" s="107"/>
      <c r="AAW31" s="107"/>
      <c r="AAX31" s="107"/>
      <c r="AAY31" s="107"/>
      <c r="AAZ31" s="107"/>
      <c r="ABA31" s="107"/>
      <c r="ABB31" s="107"/>
      <c r="ABC31" s="107"/>
      <c r="ABD31" s="107"/>
      <c r="ABE31" s="107"/>
      <c r="ABF31" s="107"/>
      <c r="ABG31" s="107"/>
      <c r="ABH31" s="107"/>
      <c r="ABI31" s="107"/>
      <c r="ABJ31" s="107"/>
      <c r="ABK31" s="107"/>
      <c r="ABL31" s="107"/>
      <c r="ABM31" s="107"/>
      <c r="ABN31" s="107"/>
      <c r="ABO31" s="107"/>
      <c r="ABP31" s="107"/>
      <c r="ABQ31" s="107"/>
      <c r="ABR31" s="107"/>
      <c r="ABS31" s="107"/>
      <c r="ABT31" s="107"/>
      <c r="ABU31" s="107"/>
      <c r="ABV31" s="107"/>
      <c r="ABW31" s="107"/>
      <c r="ABX31" s="107"/>
      <c r="ABY31" s="107"/>
      <c r="ABZ31" s="107"/>
      <c r="ACA31" s="107"/>
      <c r="ACB31" s="107"/>
      <c r="ACC31" s="107"/>
      <c r="ACD31" s="107"/>
      <c r="ACE31" s="107"/>
      <c r="ACF31" s="107"/>
      <c r="ACG31" s="107"/>
      <c r="ACH31" s="107"/>
      <c r="ACI31" s="107"/>
      <c r="ACJ31" s="107"/>
      <c r="ACK31" s="107"/>
      <c r="ACL31" s="107"/>
      <c r="ACM31" s="107"/>
      <c r="ACN31" s="107"/>
      <c r="ACO31" s="107"/>
      <c r="ACP31" s="107"/>
      <c r="ACQ31" s="107"/>
      <c r="ACR31" s="107"/>
      <c r="ACS31" s="107"/>
      <c r="ACT31" s="107"/>
      <c r="ACU31" s="107"/>
      <c r="ACV31" s="107"/>
      <c r="ACW31" s="107"/>
      <c r="ACX31" s="107"/>
      <c r="ACY31" s="107"/>
      <c r="ACZ31" s="107"/>
      <c r="ADA31" s="107"/>
      <c r="ADB31" s="107"/>
      <c r="ADC31" s="107"/>
      <c r="ADD31" s="107"/>
      <c r="ADE31" s="107"/>
      <c r="ADF31" s="107"/>
      <c r="ADG31" s="107"/>
      <c r="ADH31" s="107"/>
      <c r="ADI31" s="107"/>
      <c r="ADJ31" s="107"/>
      <c r="ADK31" s="107"/>
      <c r="ADL31" s="107"/>
      <c r="ADM31" s="107"/>
      <c r="ADN31" s="107"/>
      <c r="ADO31" s="107"/>
      <c r="ADP31" s="107"/>
      <c r="ADQ31" s="107"/>
      <c r="ADR31" s="107"/>
      <c r="ADS31" s="107"/>
      <c r="ADT31" s="107"/>
      <c r="ADU31" s="107"/>
      <c r="ADV31" s="107"/>
      <c r="ADW31" s="107"/>
      <c r="ADX31" s="107"/>
      <c r="ADY31" s="107"/>
      <c r="ADZ31" s="107"/>
      <c r="AEA31" s="107"/>
      <c r="AEB31" s="107"/>
      <c r="AEC31" s="107"/>
      <c r="AED31" s="107"/>
      <c r="AEE31" s="107"/>
      <c r="AEF31" s="107"/>
      <c r="AEG31" s="107"/>
      <c r="AEH31" s="107"/>
      <c r="AEI31" s="107"/>
      <c r="AEJ31" s="107"/>
      <c r="AEK31" s="107"/>
      <c r="AEL31" s="107"/>
      <c r="AEM31" s="107"/>
      <c r="AEN31" s="107"/>
      <c r="AEO31" s="107"/>
      <c r="AEP31" s="107"/>
      <c r="AEQ31" s="107"/>
      <c r="AER31" s="107"/>
      <c r="AES31" s="107"/>
      <c r="AET31" s="107"/>
      <c r="AEU31" s="107"/>
      <c r="AEV31" s="107"/>
      <c r="AEW31" s="107"/>
      <c r="AEX31" s="107"/>
      <c r="AEY31" s="107"/>
      <c r="AEZ31" s="107"/>
      <c r="AFA31" s="107"/>
      <c r="AFB31" s="107"/>
      <c r="AFC31" s="107"/>
      <c r="AFD31" s="107"/>
      <c r="AFE31" s="107"/>
      <c r="AFF31" s="107"/>
      <c r="AFG31" s="107"/>
      <c r="AFH31" s="107"/>
      <c r="AFI31" s="107"/>
      <c r="AFJ31" s="107"/>
      <c r="AFK31" s="107"/>
      <c r="AFL31" s="107"/>
      <c r="AFM31" s="107"/>
      <c r="AFN31" s="107"/>
      <c r="AFO31" s="107"/>
      <c r="AFP31" s="107"/>
      <c r="AFQ31" s="107"/>
      <c r="AFR31" s="107"/>
      <c r="AFS31" s="107"/>
      <c r="AFT31" s="107"/>
      <c r="AFU31" s="107"/>
      <c r="AFV31" s="107"/>
      <c r="AFW31" s="107"/>
      <c r="AFX31" s="107"/>
      <c r="AFY31" s="107"/>
      <c r="AFZ31" s="107"/>
      <c r="AGA31" s="107"/>
      <c r="AGB31" s="107"/>
      <c r="AGC31" s="107"/>
      <c r="AGD31" s="107"/>
      <c r="AGE31" s="107"/>
      <c r="AGF31" s="107"/>
      <c r="AGG31" s="107"/>
      <c r="AGH31" s="107"/>
      <c r="AGI31" s="107"/>
      <c r="AGJ31" s="107"/>
      <c r="AGK31" s="107"/>
      <c r="AGL31" s="107"/>
      <c r="AGM31" s="107"/>
      <c r="AGN31" s="107"/>
      <c r="AGO31" s="107"/>
      <c r="AGP31" s="107"/>
      <c r="AGQ31" s="107"/>
      <c r="AGR31" s="107"/>
      <c r="AGS31" s="107"/>
      <c r="AGT31" s="107"/>
      <c r="AGU31" s="107"/>
      <c r="AGV31" s="107"/>
      <c r="AGW31" s="107"/>
      <c r="AGX31" s="107"/>
      <c r="AGY31" s="107"/>
      <c r="AGZ31" s="107"/>
      <c r="AHA31" s="107"/>
      <c r="AHB31" s="107"/>
      <c r="AHC31" s="107"/>
      <c r="AHD31" s="107"/>
      <c r="AHE31" s="107"/>
      <c r="AHF31" s="107"/>
      <c r="AHG31" s="107"/>
      <c r="AHH31" s="107"/>
      <c r="AHI31" s="107"/>
      <c r="AHJ31" s="107"/>
      <c r="AHK31" s="107"/>
      <c r="AHL31" s="107"/>
      <c r="AHM31" s="107"/>
      <c r="AHN31" s="107"/>
      <c r="AHO31" s="107"/>
      <c r="AHP31" s="107"/>
      <c r="AHQ31" s="107"/>
      <c r="AHR31" s="107"/>
      <c r="AHS31" s="107"/>
      <c r="AHT31" s="107"/>
      <c r="AHU31" s="107"/>
      <c r="AHV31" s="107"/>
      <c r="AHW31" s="107"/>
      <c r="AHX31" s="107"/>
      <c r="AHY31" s="107"/>
      <c r="AHZ31" s="107"/>
      <c r="AIA31" s="107"/>
      <c r="AIB31" s="107"/>
      <c r="AIC31" s="107"/>
      <c r="AID31" s="107"/>
      <c r="AIE31" s="107"/>
      <c r="AIF31" s="107"/>
      <c r="AIG31" s="107"/>
      <c r="AIH31" s="107"/>
      <c r="AII31" s="107"/>
      <c r="AIJ31" s="107"/>
      <c r="AIK31" s="107"/>
      <c r="AIL31" s="107"/>
      <c r="AIM31" s="107"/>
      <c r="AIN31" s="107"/>
      <c r="AIO31" s="107"/>
      <c r="AIP31" s="107"/>
      <c r="AIQ31" s="107"/>
      <c r="AIR31" s="107"/>
      <c r="AIS31" s="107"/>
      <c r="AIT31" s="107"/>
      <c r="AIU31" s="107"/>
      <c r="AIV31" s="107"/>
      <c r="AIW31" s="107"/>
      <c r="AIX31" s="107"/>
      <c r="AIY31" s="107"/>
      <c r="AIZ31" s="107"/>
      <c r="AJA31" s="107"/>
      <c r="AJB31" s="107"/>
      <c r="AJC31" s="107"/>
      <c r="AJD31" s="107"/>
      <c r="AJE31" s="107"/>
      <c r="AJF31" s="107"/>
      <c r="AJG31" s="107"/>
      <c r="AJH31" s="107"/>
      <c r="AJI31" s="107"/>
      <c r="AJJ31" s="107"/>
      <c r="AJK31" s="107"/>
      <c r="AJL31" s="107"/>
      <c r="AJM31" s="107"/>
      <c r="AJN31" s="107"/>
      <c r="AJO31" s="107"/>
      <c r="AJP31" s="107"/>
      <c r="AJQ31" s="107"/>
      <c r="AJR31" s="107"/>
      <c r="AJS31" s="107"/>
      <c r="AJT31" s="107"/>
      <c r="AJU31" s="107"/>
      <c r="AJV31" s="107"/>
      <c r="AJW31" s="107"/>
      <c r="AJX31" s="107"/>
      <c r="AJY31" s="107"/>
      <c r="AJZ31" s="107"/>
      <c r="AKA31" s="107"/>
      <c r="AKB31" s="107"/>
      <c r="AKC31" s="107"/>
      <c r="AKD31" s="107"/>
      <c r="AKE31" s="107"/>
      <c r="AKF31" s="107"/>
      <c r="AKG31" s="107"/>
      <c r="AKH31" s="107"/>
      <c r="AKI31" s="107"/>
      <c r="AKJ31" s="107"/>
      <c r="AKK31" s="107"/>
      <c r="AKL31" s="107"/>
      <c r="AKM31" s="107"/>
      <c r="AKN31" s="107"/>
      <c r="AKO31" s="107"/>
      <c r="AKP31" s="107"/>
      <c r="AKQ31" s="107"/>
      <c r="AKR31" s="107"/>
      <c r="AKS31" s="107"/>
      <c r="AKT31" s="107"/>
      <c r="AKU31" s="107"/>
      <c r="AKV31" s="107"/>
      <c r="AKW31" s="107"/>
      <c r="AKX31" s="107"/>
      <c r="AKY31" s="107"/>
      <c r="AKZ31" s="107"/>
      <c r="ALA31" s="107"/>
      <c r="ALB31" s="107"/>
      <c r="ALC31" s="107"/>
      <c r="ALD31" s="107"/>
      <c r="ALE31" s="107"/>
      <c r="ALF31" s="107"/>
      <c r="ALG31" s="107"/>
      <c r="ALH31" s="107"/>
    </row>
    <row r="32" spans="1:996" s="109" customFormat="1" ht="100.9" customHeight="1" x14ac:dyDescent="0.25">
      <c r="A32" s="130">
        <v>14</v>
      </c>
      <c r="B32" s="111" t="s">
        <v>1082</v>
      </c>
      <c r="C32" s="112" t="s">
        <v>1151</v>
      </c>
      <c r="D32" s="153" t="s">
        <v>22</v>
      </c>
      <c r="E32" s="153" t="s">
        <v>1202</v>
      </c>
      <c r="F32" s="153"/>
      <c r="G32" s="116">
        <f xml:space="preserve"> 336624+ 21750</f>
        <v>358374</v>
      </c>
      <c r="H32" s="111" t="s">
        <v>1196</v>
      </c>
      <c r="I32" s="153" t="s">
        <v>949</v>
      </c>
      <c r="J32" s="104" t="s">
        <v>1150</v>
      </c>
      <c r="K32" s="153" t="s">
        <v>997</v>
      </c>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c r="BA32" s="107"/>
      <c r="BB32" s="107"/>
      <c r="BC32" s="107"/>
      <c r="BD32" s="107"/>
      <c r="BE32" s="107"/>
      <c r="BF32" s="107"/>
      <c r="BG32" s="107"/>
      <c r="BH32" s="107"/>
      <c r="BI32" s="107"/>
      <c r="BJ32" s="107"/>
      <c r="BK32" s="107"/>
      <c r="BL32" s="107"/>
      <c r="BM32" s="107"/>
      <c r="BN32" s="107"/>
      <c r="BO32" s="107"/>
      <c r="BP32" s="107"/>
      <c r="BQ32" s="107"/>
      <c r="BR32" s="107"/>
      <c r="BS32" s="107"/>
      <c r="BT32" s="107"/>
      <c r="BU32" s="107"/>
      <c r="BV32" s="107"/>
      <c r="BW32" s="107"/>
      <c r="BX32" s="107"/>
      <c r="BY32" s="107"/>
      <c r="BZ32" s="107"/>
      <c r="CA32" s="107"/>
      <c r="CB32" s="107"/>
      <c r="CC32" s="107"/>
      <c r="CD32" s="107"/>
      <c r="CE32" s="107"/>
      <c r="CF32" s="107"/>
      <c r="CG32" s="107"/>
      <c r="CH32" s="107"/>
      <c r="CI32" s="107"/>
      <c r="CJ32" s="107"/>
      <c r="CK32" s="107"/>
      <c r="CL32" s="107"/>
      <c r="CM32" s="107"/>
      <c r="CN32" s="107"/>
      <c r="CO32" s="107"/>
      <c r="CP32" s="107"/>
      <c r="CQ32" s="107"/>
      <c r="CR32" s="107"/>
      <c r="CS32" s="107"/>
      <c r="CT32" s="107"/>
      <c r="CU32" s="107"/>
      <c r="CV32" s="107"/>
      <c r="CW32" s="107"/>
      <c r="CX32" s="107"/>
      <c r="CY32" s="107"/>
      <c r="CZ32" s="107"/>
      <c r="DA32" s="107"/>
      <c r="DB32" s="107"/>
      <c r="DC32" s="107"/>
      <c r="DD32" s="107"/>
      <c r="DE32" s="107"/>
      <c r="DF32" s="107"/>
      <c r="DG32" s="107"/>
      <c r="DH32" s="107"/>
      <c r="DI32" s="107"/>
      <c r="DJ32" s="107"/>
      <c r="DK32" s="107"/>
      <c r="DL32" s="107"/>
      <c r="DM32" s="107"/>
      <c r="DN32" s="107"/>
      <c r="DO32" s="107"/>
      <c r="DP32" s="107"/>
      <c r="DQ32" s="107"/>
      <c r="DR32" s="107"/>
      <c r="DS32" s="107"/>
      <c r="DT32" s="107"/>
      <c r="DU32" s="107"/>
      <c r="DV32" s="107"/>
      <c r="DW32" s="107"/>
      <c r="DX32" s="107"/>
      <c r="DY32" s="107"/>
      <c r="DZ32" s="107"/>
      <c r="EA32" s="107"/>
      <c r="EB32" s="107"/>
      <c r="EC32" s="107"/>
      <c r="ED32" s="107"/>
      <c r="EE32" s="107"/>
      <c r="EF32" s="107"/>
      <c r="EG32" s="107"/>
      <c r="EH32" s="107"/>
      <c r="EI32" s="107"/>
      <c r="EJ32" s="107"/>
      <c r="EK32" s="107"/>
      <c r="EL32" s="107"/>
      <c r="EM32" s="107"/>
      <c r="EN32" s="107"/>
      <c r="EO32" s="107"/>
      <c r="EP32" s="107"/>
      <c r="EQ32" s="107"/>
      <c r="ER32" s="107"/>
      <c r="ES32" s="107"/>
      <c r="ET32" s="107"/>
      <c r="EU32" s="107"/>
      <c r="EV32" s="107"/>
      <c r="EW32" s="107"/>
      <c r="EX32" s="107"/>
      <c r="EY32" s="107"/>
      <c r="EZ32" s="107"/>
      <c r="FA32" s="107"/>
      <c r="FB32" s="107"/>
      <c r="FC32" s="107"/>
      <c r="FD32" s="107"/>
      <c r="FE32" s="107"/>
      <c r="FF32" s="107"/>
      <c r="FG32" s="107"/>
      <c r="FH32" s="107"/>
      <c r="FI32" s="107"/>
      <c r="FJ32" s="107"/>
      <c r="FK32" s="107"/>
      <c r="FL32" s="107"/>
      <c r="FM32" s="107"/>
      <c r="FN32" s="107"/>
      <c r="FO32" s="107"/>
      <c r="FP32" s="107"/>
      <c r="FQ32" s="107"/>
      <c r="FR32" s="107"/>
      <c r="FS32" s="107"/>
      <c r="FT32" s="107"/>
      <c r="FU32" s="107"/>
      <c r="FV32" s="107"/>
      <c r="FW32" s="107"/>
      <c r="FX32" s="107"/>
      <c r="FY32" s="107"/>
      <c r="FZ32" s="107"/>
      <c r="GA32" s="107"/>
      <c r="GB32" s="107"/>
      <c r="GC32" s="107"/>
      <c r="GD32" s="107"/>
      <c r="GE32" s="107"/>
      <c r="GF32" s="107"/>
      <c r="GG32" s="107"/>
      <c r="GH32" s="107"/>
      <c r="GI32" s="107"/>
      <c r="GJ32" s="107"/>
      <c r="GK32" s="107"/>
      <c r="GL32" s="107"/>
      <c r="GM32" s="107"/>
      <c r="GN32" s="107"/>
      <c r="GO32" s="107"/>
      <c r="GP32" s="107"/>
      <c r="GQ32" s="107"/>
      <c r="GR32" s="107"/>
      <c r="GS32" s="107"/>
      <c r="GT32" s="107"/>
      <c r="GU32" s="107"/>
      <c r="GV32" s="107"/>
      <c r="GW32" s="107"/>
      <c r="GX32" s="107"/>
      <c r="GY32" s="107"/>
      <c r="GZ32" s="107"/>
      <c r="HA32" s="107"/>
      <c r="HB32" s="107"/>
      <c r="HC32" s="107"/>
      <c r="HD32" s="107"/>
      <c r="HE32" s="107"/>
      <c r="HF32" s="107"/>
      <c r="HG32" s="107"/>
      <c r="HH32" s="107"/>
      <c r="HI32" s="107"/>
      <c r="HJ32" s="107"/>
      <c r="HK32" s="107"/>
      <c r="HL32" s="107"/>
      <c r="HM32" s="107"/>
      <c r="HN32" s="107"/>
      <c r="HO32" s="107"/>
      <c r="HP32" s="107"/>
      <c r="HQ32" s="107"/>
      <c r="HR32" s="107"/>
      <c r="HS32" s="107"/>
      <c r="HT32" s="107"/>
      <c r="HU32" s="107"/>
      <c r="HV32" s="107"/>
      <c r="HW32" s="107"/>
      <c r="HX32" s="107"/>
      <c r="HY32" s="107"/>
      <c r="HZ32" s="107"/>
      <c r="IA32" s="107"/>
      <c r="IB32" s="107"/>
      <c r="IC32" s="107"/>
      <c r="ID32" s="107"/>
      <c r="IE32" s="107"/>
      <c r="IF32" s="107"/>
      <c r="IG32" s="107"/>
      <c r="IH32" s="107"/>
      <c r="II32" s="107"/>
      <c r="IJ32" s="107"/>
      <c r="IK32" s="107"/>
      <c r="IL32" s="107"/>
      <c r="IM32" s="107"/>
      <c r="IN32" s="107"/>
      <c r="IO32" s="107"/>
      <c r="IP32" s="107"/>
      <c r="IQ32" s="107"/>
      <c r="IR32" s="107"/>
      <c r="IS32" s="107"/>
      <c r="IT32" s="107"/>
      <c r="IU32" s="107"/>
      <c r="IV32" s="107"/>
      <c r="IW32" s="107"/>
      <c r="IX32" s="107"/>
      <c r="IY32" s="107"/>
      <c r="IZ32" s="107"/>
      <c r="JA32" s="107"/>
      <c r="JB32" s="107"/>
      <c r="JC32" s="107"/>
      <c r="JD32" s="107"/>
      <c r="JE32" s="107"/>
      <c r="JF32" s="107"/>
      <c r="JG32" s="107"/>
      <c r="JH32" s="107"/>
      <c r="JI32" s="107"/>
      <c r="JJ32" s="107"/>
      <c r="JK32" s="107"/>
      <c r="JL32" s="107"/>
      <c r="JM32" s="107"/>
      <c r="JN32" s="107"/>
      <c r="JO32" s="107"/>
      <c r="JP32" s="107"/>
      <c r="JQ32" s="107"/>
      <c r="JR32" s="107"/>
      <c r="JS32" s="107"/>
      <c r="JT32" s="107"/>
      <c r="JU32" s="107"/>
      <c r="JV32" s="107"/>
      <c r="JW32" s="107"/>
      <c r="JX32" s="107"/>
      <c r="JY32" s="107"/>
      <c r="JZ32" s="107"/>
      <c r="KA32" s="107"/>
      <c r="KB32" s="107"/>
      <c r="KC32" s="107"/>
      <c r="KD32" s="107"/>
      <c r="KE32" s="107"/>
      <c r="KF32" s="107"/>
      <c r="KG32" s="107"/>
      <c r="KH32" s="107"/>
      <c r="KI32" s="107"/>
      <c r="KJ32" s="107"/>
      <c r="KK32" s="107"/>
      <c r="KL32" s="107"/>
      <c r="KM32" s="107"/>
      <c r="KN32" s="107"/>
      <c r="KO32" s="107"/>
      <c r="KP32" s="107"/>
      <c r="KQ32" s="107"/>
      <c r="KR32" s="107"/>
      <c r="KS32" s="107"/>
      <c r="KT32" s="107"/>
      <c r="KU32" s="107"/>
      <c r="KV32" s="107"/>
      <c r="KW32" s="107"/>
      <c r="KX32" s="107"/>
      <c r="KY32" s="107"/>
      <c r="KZ32" s="107"/>
      <c r="LA32" s="107"/>
      <c r="LB32" s="107"/>
      <c r="LC32" s="107"/>
      <c r="LD32" s="107"/>
      <c r="LE32" s="107"/>
      <c r="LF32" s="107"/>
      <c r="LG32" s="107"/>
      <c r="LH32" s="107"/>
      <c r="LI32" s="107"/>
      <c r="LJ32" s="107"/>
      <c r="LK32" s="107"/>
      <c r="LL32" s="107"/>
      <c r="LM32" s="107"/>
      <c r="LN32" s="107"/>
      <c r="LO32" s="107"/>
      <c r="LP32" s="107"/>
      <c r="LQ32" s="107"/>
      <c r="LR32" s="107"/>
      <c r="LS32" s="107"/>
      <c r="LT32" s="107"/>
      <c r="LU32" s="107"/>
      <c r="LV32" s="107"/>
      <c r="LW32" s="107"/>
      <c r="LX32" s="107"/>
      <c r="LY32" s="107"/>
      <c r="LZ32" s="107"/>
      <c r="MA32" s="107"/>
      <c r="MB32" s="107"/>
      <c r="MC32" s="107"/>
      <c r="MD32" s="107"/>
      <c r="ME32" s="107"/>
      <c r="MF32" s="107"/>
      <c r="MG32" s="107"/>
      <c r="MH32" s="107"/>
      <c r="MI32" s="107"/>
      <c r="MJ32" s="107"/>
      <c r="MK32" s="107"/>
      <c r="ML32" s="107"/>
      <c r="MM32" s="107"/>
      <c r="MN32" s="107"/>
      <c r="MO32" s="107"/>
      <c r="MP32" s="107"/>
      <c r="MQ32" s="107"/>
      <c r="MR32" s="107"/>
      <c r="MS32" s="107"/>
      <c r="MT32" s="107"/>
      <c r="MU32" s="107"/>
      <c r="MV32" s="107"/>
      <c r="MW32" s="107"/>
      <c r="MX32" s="107"/>
      <c r="MY32" s="107"/>
      <c r="MZ32" s="107"/>
      <c r="NA32" s="107"/>
      <c r="NB32" s="107"/>
      <c r="NC32" s="107"/>
      <c r="ND32" s="107"/>
      <c r="NE32" s="107"/>
      <c r="NF32" s="107"/>
      <c r="NG32" s="107"/>
      <c r="NH32" s="107"/>
      <c r="NI32" s="107"/>
      <c r="NJ32" s="107"/>
      <c r="NK32" s="107"/>
      <c r="NL32" s="107"/>
      <c r="NM32" s="107"/>
      <c r="NN32" s="107"/>
      <c r="NO32" s="107"/>
      <c r="NP32" s="107"/>
      <c r="NQ32" s="107"/>
      <c r="NR32" s="107"/>
      <c r="NS32" s="107"/>
      <c r="NT32" s="107"/>
      <c r="NU32" s="107"/>
      <c r="NV32" s="107"/>
      <c r="NW32" s="107"/>
      <c r="NX32" s="107"/>
      <c r="NY32" s="107"/>
      <c r="NZ32" s="107"/>
      <c r="OA32" s="107"/>
      <c r="OB32" s="107"/>
      <c r="OC32" s="107"/>
      <c r="OD32" s="107"/>
      <c r="OE32" s="107"/>
      <c r="OF32" s="107"/>
      <c r="OG32" s="107"/>
      <c r="OH32" s="107"/>
      <c r="OI32" s="107"/>
      <c r="OJ32" s="107"/>
      <c r="OK32" s="107"/>
      <c r="OL32" s="107"/>
      <c r="OM32" s="107"/>
      <c r="ON32" s="107"/>
      <c r="OO32" s="107"/>
      <c r="OP32" s="107"/>
      <c r="OQ32" s="107"/>
      <c r="OR32" s="107"/>
      <c r="OS32" s="107"/>
      <c r="OT32" s="107"/>
      <c r="OU32" s="107"/>
      <c r="OV32" s="107"/>
      <c r="OW32" s="107"/>
      <c r="OX32" s="107"/>
      <c r="OY32" s="107"/>
      <c r="OZ32" s="107"/>
      <c r="PA32" s="107"/>
      <c r="PB32" s="107"/>
      <c r="PC32" s="107"/>
      <c r="PD32" s="107"/>
      <c r="PE32" s="107"/>
      <c r="PF32" s="107"/>
      <c r="PG32" s="107"/>
      <c r="PH32" s="107"/>
      <c r="PI32" s="107"/>
      <c r="PJ32" s="107"/>
      <c r="PK32" s="107"/>
      <c r="PL32" s="107"/>
      <c r="PM32" s="107"/>
      <c r="PN32" s="107"/>
      <c r="PO32" s="107"/>
      <c r="PP32" s="107"/>
      <c r="PQ32" s="107"/>
      <c r="PR32" s="107"/>
      <c r="PS32" s="107"/>
      <c r="PT32" s="107"/>
      <c r="PU32" s="107"/>
      <c r="PV32" s="107"/>
      <c r="PW32" s="107"/>
      <c r="PX32" s="107"/>
      <c r="PY32" s="107"/>
      <c r="PZ32" s="107"/>
      <c r="QA32" s="107"/>
      <c r="QB32" s="107"/>
      <c r="QC32" s="107"/>
      <c r="QD32" s="107"/>
      <c r="QE32" s="107"/>
      <c r="QF32" s="107"/>
      <c r="QG32" s="107"/>
      <c r="QH32" s="107"/>
      <c r="QI32" s="107"/>
      <c r="QJ32" s="107"/>
      <c r="QK32" s="107"/>
      <c r="QL32" s="107"/>
      <c r="QM32" s="107"/>
      <c r="QN32" s="107"/>
      <c r="QO32" s="107"/>
      <c r="QP32" s="107"/>
      <c r="QQ32" s="107"/>
      <c r="QR32" s="107"/>
      <c r="QS32" s="107"/>
      <c r="QT32" s="107"/>
      <c r="QU32" s="107"/>
      <c r="QV32" s="107"/>
      <c r="QW32" s="107"/>
      <c r="QX32" s="107"/>
      <c r="QY32" s="107"/>
      <c r="QZ32" s="107"/>
      <c r="RA32" s="107"/>
      <c r="RB32" s="107"/>
      <c r="RC32" s="107"/>
      <c r="RD32" s="107"/>
      <c r="RE32" s="107"/>
      <c r="RF32" s="107"/>
      <c r="RG32" s="107"/>
      <c r="RH32" s="107"/>
      <c r="RI32" s="107"/>
      <c r="RJ32" s="107"/>
      <c r="RK32" s="107"/>
      <c r="RL32" s="107"/>
      <c r="RM32" s="107"/>
      <c r="RN32" s="107"/>
      <c r="RO32" s="107"/>
      <c r="RP32" s="107"/>
      <c r="RQ32" s="107"/>
      <c r="RR32" s="107"/>
      <c r="RS32" s="107"/>
      <c r="RT32" s="107"/>
      <c r="RU32" s="107"/>
      <c r="RV32" s="107"/>
      <c r="RW32" s="107"/>
      <c r="RX32" s="107"/>
      <c r="RY32" s="107"/>
      <c r="RZ32" s="107"/>
      <c r="SA32" s="107"/>
      <c r="SB32" s="107"/>
      <c r="SC32" s="107"/>
      <c r="SD32" s="107"/>
      <c r="SE32" s="107"/>
      <c r="SF32" s="107"/>
      <c r="SG32" s="107"/>
      <c r="SH32" s="107"/>
      <c r="SI32" s="107"/>
      <c r="SJ32" s="107"/>
      <c r="SK32" s="107"/>
      <c r="SL32" s="107"/>
      <c r="SM32" s="107"/>
      <c r="SN32" s="107"/>
      <c r="SO32" s="107"/>
      <c r="SP32" s="107"/>
      <c r="SQ32" s="107"/>
      <c r="SR32" s="107"/>
      <c r="SS32" s="107"/>
      <c r="ST32" s="107"/>
      <c r="SU32" s="107"/>
      <c r="SV32" s="107"/>
      <c r="SW32" s="107"/>
      <c r="SX32" s="107"/>
      <c r="SY32" s="107"/>
      <c r="SZ32" s="107"/>
      <c r="TA32" s="107"/>
      <c r="TB32" s="107"/>
      <c r="TC32" s="107"/>
      <c r="TD32" s="107"/>
      <c r="TE32" s="107"/>
      <c r="TF32" s="107"/>
      <c r="TG32" s="107"/>
      <c r="TH32" s="107"/>
      <c r="TI32" s="107"/>
      <c r="TJ32" s="107"/>
      <c r="TK32" s="107"/>
      <c r="TL32" s="107"/>
      <c r="TM32" s="107"/>
      <c r="TN32" s="107"/>
      <c r="TO32" s="107"/>
      <c r="TP32" s="107"/>
      <c r="TQ32" s="107"/>
      <c r="TR32" s="107"/>
      <c r="TS32" s="107"/>
      <c r="TT32" s="107"/>
      <c r="TU32" s="107"/>
      <c r="TV32" s="107"/>
      <c r="TW32" s="107"/>
      <c r="TX32" s="107"/>
      <c r="TY32" s="107"/>
      <c r="TZ32" s="107"/>
      <c r="UA32" s="107"/>
      <c r="UB32" s="107"/>
      <c r="UC32" s="107"/>
      <c r="UD32" s="107"/>
      <c r="UE32" s="107"/>
      <c r="UF32" s="107"/>
      <c r="UG32" s="107"/>
      <c r="UH32" s="107"/>
      <c r="UI32" s="107"/>
      <c r="UJ32" s="107"/>
      <c r="UK32" s="107"/>
      <c r="UL32" s="107"/>
      <c r="UM32" s="107"/>
      <c r="UN32" s="107"/>
      <c r="UO32" s="107"/>
      <c r="UP32" s="107"/>
      <c r="UQ32" s="107"/>
      <c r="UR32" s="107"/>
      <c r="US32" s="107"/>
      <c r="UT32" s="107"/>
      <c r="UU32" s="107"/>
      <c r="UV32" s="107"/>
      <c r="UW32" s="107"/>
      <c r="UX32" s="107"/>
      <c r="UY32" s="107"/>
      <c r="UZ32" s="107"/>
      <c r="VA32" s="107"/>
      <c r="VB32" s="107"/>
      <c r="VC32" s="107"/>
      <c r="VD32" s="107"/>
      <c r="VE32" s="107"/>
      <c r="VF32" s="107"/>
      <c r="VG32" s="107"/>
      <c r="VH32" s="107"/>
      <c r="VI32" s="107"/>
      <c r="VJ32" s="107"/>
      <c r="VK32" s="107"/>
      <c r="VL32" s="107"/>
      <c r="VM32" s="107"/>
      <c r="VN32" s="107"/>
      <c r="VO32" s="107"/>
      <c r="VP32" s="107"/>
      <c r="VQ32" s="107"/>
      <c r="VR32" s="107"/>
      <c r="VS32" s="107"/>
      <c r="VT32" s="107"/>
      <c r="VU32" s="107"/>
      <c r="VV32" s="107"/>
      <c r="VW32" s="107"/>
      <c r="VX32" s="107"/>
      <c r="VY32" s="107"/>
      <c r="VZ32" s="107"/>
      <c r="WA32" s="107"/>
      <c r="WB32" s="107"/>
      <c r="WC32" s="107"/>
      <c r="WD32" s="107"/>
      <c r="WE32" s="107"/>
      <c r="WF32" s="107"/>
      <c r="WG32" s="107"/>
      <c r="WH32" s="107"/>
      <c r="WI32" s="107"/>
      <c r="WJ32" s="107"/>
      <c r="WK32" s="107"/>
      <c r="WL32" s="107"/>
      <c r="WM32" s="107"/>
      <c r="WN32" s="107"/>
      <c r="WO32" s="107"/>
      <c r="WP32" s="107"/>
      <c r="WQ32" s="107"/>
      <c r="WR32" s="107"/>
      <c r="WS32" s="107"/>
      <c r="WT32" s="107"/>
      <c r="WU32" s="107"/>
      <c r="WV32" s="107"/>
      <c r="WW32" s="107"/>
      <c r="WX32" s="107"/>
      <c r="WY32" s="107"/>
      <c r="WZ32" s="107"/>
      <c r="XA32" s="107"/>
      <c r="XB32" s="107"/>
      <c r="XC32" s="107"/>
      <c r="XD32" s="107"/>
      <c r="XE32" s="107"/>
      <c r="XF32" s="107"/>
      <c r="XG32" s="107"/>
      <c r="XH32" s="107"/>
      <c r="XI32" s="107"/>
      <c r="XJ32" s="107"/>
      <c r="XK32" s="107"/>
      <c r="XL32" s="107"/>
      <c r="XM32" s="107"/>
      <c r="XN32" s="107"/>
      <c r="XO32" s="107"/>
      <c r="XP32" s="107"/>
      <c r="XQ32" s="107"/>
      <c r="XR32" s="107"/>
      <c r="XS32" s="107"/>
      <c r="XT32" s="107"/>
      <c r="XU32" s="107"/>
      <c r="XV32" s="107"/>
      <c r="XW32" s="107"/>
      <c r="XX32" s="107"/>
      <c r="XY32" s="107"/>
      <c r="XZ32" s="107"/>
      <c r="YA32" s="107"/>
      <c r="YB32" s="107"/>
      <c r="YC32" s="107"/>
      <c r="YD32" s="107"/>
      <c r="YE32" s="107"/>
      <c r="YF32" s="107"/>
      <c r="YG32" s="107"/>
      <c r="YH32" s="107"/>
      <c r="YI32" s="107"/>
      <c r="YJ32" s="107"/>
      <c r="YK32" s="107"/>
      <c r="YL32" s="107"/>
      <c r="YM32" s="107"/>
      <c r="YN32" s="107"/>
      <c r="YO32" s="107"/>
      <c r="YP32" s="107"/>
      <c r="YQ32" s="107"/>
      <c r="YR32" s="107"/>
      <c r="YS32" s="107"/>
      <c r="YT32" s="107"/>
      <c r="YU32" s="107"/>
      <c r="YV32" s="107"/>
      <c r="YW32" s="107"/>
      <c r="YX32" s="107"/>
      <c r="YY32" s="107"/>
      <c r="YZ32" s="107"/>
      <c r="ZA32" s="107"/>
      <c r="ZB32" s="107"/>
      <c r="ZC32" s="107"/>
      <c r="ZD32" s="107"/>
      <c r="ZE32" s="107"/>
      <c r="ZF32" s="107"/>
      <c r="ZG32" s="107"/>
      <c r="ZH32" s="107"/>
      <c r="ZI32" s="107"/>
      <c r="ZJ32" s="107"/>
      <c r="ZK32" s="107"/>
      <c r="ZL32" s="107"/>
      <c r="ZM32" s="107"/>
      <c r="ZN32" s="107"/>
      <c r="ZO32" s="107"/>
      <c r="ZP32" s="107"/>
      <c r="ZQ32" s="107"/>
      <c r="ZR32" s="107"/>
      <c r="ZS32" s="107"/>
      <c r="ZT32" s="107"/>
      <c r="ZU32" s="107"/>
      <c r="ZV32" s="107"/>
      <c r="ZW32" s="107"/>
      <c r="ZX32" s="107"/>
      <c r="ZY32" s="107"/>
      <c r="ZZ32" s="107"/>
      <c r="AAA32" s="107"/>
      <c r="AAB32" s="107"/>
      <c r="AAC32" s="107"/>
      <c r="AAD32" s="107"/>
      <c r="AAE32" s="107"/>
      <c r="AAF32" s="107"/>
      <c r="AAG32" s="107"/>
      <c r="AAH32" s="107"/>
      <c r="AAI32" s="107"/>
      <c r="AAJ32" s="107"/>
      <c r="AAK32" s="107"/>
      <c r="AAL32" s="107"/>
      <c r="AAM32" s="107"/>
      <c r="AAN32" s="107"/>
      <c r="AAO32" s="107"/>
      <c r="AAP32" s="107"/>
      <c r="AAQ32" s="107"/>
      <c r="AAR32" s="107"/>
      <c r="AAS32" s="107"/>
      <c r="AAT32" s="107"/>
      <c r="AAU32" s="107"/>
      <c r="AAV32" s="107"/>
      <c r="AAW32" s="107"/>
      <c r="AAX32" s="107"/>
      <c r="AAY32" s="107"/>
      <c r="AAZ32" s="107"/>
      <c r="ABA32" s="107"/>
      <c r="ABB32" s="107"/>
      <c r="ABC32" s="107"/>
      <c r="ABD32" s="107"/>
      <c r="ABE32" s="107"/>
      <c r="ABF32" s="107"/>
      <c r="ABG32" s="107"/>
      <c r="ABH32" s="107"/>
      <c r="ABI32" s="107"/>
      <c r="ABJ32" s="107"/>
      <c r="ABK32" s="107"/>
      <c r="ABL32" s="107"/>
      <c r="ABM32" s="107"/>
      <c r="ABN32" s="107"/>
      <c r="ABO32" s="107"/>
      <c r="ABP32" s="107"/>
      <c r="ABQ32" s="107"/>
      <c r="ABR32" s="107"/>
      <c r="ABS32" s="107"/>
      <c r="ABT32" s="107"/>
      <c r="ABU32" s="107"/>
      <c r="ABV32" s="107"/>
      <c r="ABW32" s="107"/>
      <c r="ABX32" s="107"/>
      <c r="ABY32" s="107"/>
      <c r="ABZ32" s="107"/>
      <c r="ACA32" s="107"/>
      <c r="ACB32" s="107"/>
      <c r="ACC32" s="107"/>
      <c r="ACD32" s="107"/>
      <c r="ACE32" s="107"/>
      <c r="ACF32" s="107"/>
      <c r="ACG32" s="107"/>
      <c r="ACH32" s="107"/>
      <c r="ACI32" s="107"/>
      <c r="ACJ32" s="107"/>
      <c r="ACK32" s="107"/>
      <c r="ACL32" s="107"/>
      <c r="ACM32" s="107"/>
      <c r="ACN32" s="107"/>
      <c r="ACO32" s="107"/>
      <c r="ACP32" s="107"/>
      <c r="ACQ32" s="107"/>
      <c r="ACR32" s="107"/>
      <c r="ACS32" s="107"/>
      <c r="ACT32" s="107"/>
      <c r="ACU32" s="107"/>
      <c r="ACV32" s="107"/>
      <c r="ACW32" s="107"/>
      <c r="ACX32" s="107"/>
      <c r="ACY32" s="107"/>
      <c r="ACZ32" s="107"/>
      <c r="ADA32" s="107"/>
      <c r="ADB32" s="107"/>
      <c r="ADC32" s="107"/>
      <c r="ADD32" s="107"/>
      <c r="ADE32" s="107"/>
      <c r="ADF32" s="107"/>
      <c r="ADG32" s="107"/>
      <c r="ADH32" s="107"/>
      <c r="ADI32" s="107"/>
      <c r="ADJ32" s="107"/>
      <c r="ADK32" s="107"/>
      <c r="ADL32" s="107"/>
      <c r="ADM32" s="107"/>
      <c r="ADN32" s="107"/>
      <c r="ADO32" s="107"/>
      <c r="ADP32" s="107"/>
      <c r="ADQ32" s="107"/>
      <c r="ADR32" s="107"/>
      <c r="ADS32" s="107"/>
      <c r="ADT32" s="107"/>
      <c r="ADU32" s="107"/>
      <c r="ADV32" s="107"/>
      <c r="ADW32" s="107"/>
      <c r="ADX32" s="107"/>
      <c r="ADY32" s="107"/>
      <c r="ADZ32" s="107"/>
      <c r="AEA32" s="107"/>
      <c r="AEB32" s="107"/>
      <c r="AEC32" s="107"/>
      <c r="AED32" s="107"/>
      <c r="AEE32" s="107"/>
      <c r="AEF32" s="107"/>
      <c r="AEG32" s="107"/>
      <c r="AEH32" s="107"/>
      <c r="AEI32" s="107"/>
      <c r="AEJ32" s="107"/>
      <c r="AEK32" s="107"/>
      <c r="AEL32" s="107"/>
      <c r="AEM32" s="107"/>
      <c r="AEN32" s="107"/>
      <c r="AEO32" s="107"/>
      <c r="AEP32" s="107"/>
      <c r="AEQ32" s="107"/>
      <c r="AER32" s="107"/>
      <c r="AES32" s="107"/>
      <c r="AET32" s="107"/>
      <c r="AEU32" s="107"/>
      <c r="AEV32" s="107"/>
      <c r="AEW32" s="107"/>
      <c r="AEX32" s="107"/>
      <c r="AEY32" s="107"/>
      <c r="AEZ32" s="107"/>
      <c r="AFA32" s="107"/>
      <c r="AFB32" s="107"/>
      <c r="AFC32" s="107"/>
      <c r="AFD32" s="107"/>
      <c r="AFE32" s="107"/>
      <c r="AFF32" s="107"/>
      <c r="AFG32" s="107"/>
      <c r="AFH32" s="107"/>
      <c r="AFI32" s="107"/>
      <c r="AFJ32" s="107"/>
      <c r="AFK32" s="107"/>
      <c r="AFL32" s="107"/>
      <c r="AFM32" s="107"/>
      <c r="AFN32" s="107"/>
      <c r="AFO32" s="107"/>
      <c r="AFP32" s="107"/>
      <c r="AFQ32" s="107"/>
      <c r="AFR32" s="107"/>
      <c r="AFS32" s="107"/>
      <c r="AFT32" s="107"/>
      <c r="AFU32" s="107"/>
      <c r="AFV32" s="107"/>
      <c r="AFW32" s="107"/>
      <c r="AFX32" s="107"/>
      <c r="AFY32" s="107"/>
      <c r="AFZ32" s="107"/>
      <c r="AGA32" s="107"/>
      <c r="AGB32" s="107"/>
      <c r="AGC32" s="107"/>
      <c r="AGD32" s="107"/>
      <c r="AGE32" s="107"/>
      <c r="AGF32" s="107"/>
      <c r="AGG32" s="107"/>
      <c r="AGH32" s="107"/>
      <c r="AGI32" s="107"/>
      <c r="AGJ32" s="107"/>
      <c r="AGK32" s="107"/>
      <c r="AGL32" s="107"/>
      <c r="AGM32" s="107"/>
      <c r="AGN32" s="107"/>
      <c r="AGO32" s="107"/>
      <c r="AGP32" s="107"/>
      <c r="AGQ32" s="107"/>
      <c r="AGR32" s="107"/>
      <c r="AGS32" s="107"/>
      <c r="AGT32" s="107"/>
      <c r="AGU32" s="107"/>
      <c r="AGV32" s="107"/>
      <c r="AGW32" s="107"/>
      <c r="AGX32" s="107"/>
      <c r="AGY32" s="107"/>
      <c r="AGZ32" s="107"/>
      <c r="AHA32" s="107"/>
      <c r="AHB32" s="107"/>
      <c r="AHC32" s="107"/>
      <c r="AHD32" s="107"/>
      <c r="AHE32" s="107"/>
      <c r="AHF32" s="107"/>
      <c r="AHG32" s="107"/>
      <c r="AHH32" s="107"/>
      <c r="AHI32" s="107"/>
      <c r="AHJ32" s="107"/>
      <c r="AHK32" s="107"/>
      <c r="AHL32" s="107"/>
      <c r="AHM32" s="107"/>
      <c r="AHN32" s="107"/>
      <c r="AHO32" s="107"/>
      <c r="AHP32" s="107"/>
      <c r="AHQ32" s="107"/>
      <c r="AHR32" s="107"/>
      <c r="AHS32" s="107"/>
      <c r="AHT32" s="107"/>
      <c r="AHU32" s="107"/>
      <c r="AHV32" s="107"/>
      <c r="AHW32" s="107"/>
      <c r="AHX32" s="107"/>
      <c r="AHY32" s="107"/>
      <c r="AHZ32" s="107"/>
      <c r="AIA32" s="107"/>
      <c r="AIB32" s="107"/>
      <c r="AIC32" s="107"/>
      <c r="AID32" s="107"/>
      <c r="AIE32" s="107"/>
      <c r="AIF32" s="107"/>
      <c r="AIG32" s="107"/>
      <c r="AIH32" s="107"/>
      <c r="AII32" s="107"/>
      <c r="AIJ32" s="107"/>
      <c r="AIK32" s="107"/>
      <c r="AIL32" s="107"/>
      <c r="AIM32" s="107"/>
      <c r="AIN32" s="107"/>
      <c r="AIO32" s="107"/>
      <c r="AIP32" s="107"/>
      <c r="AIQ32" s="107"/>
      <c r="AIR32" s="107"/>
      <c r="AIS32" s="107"/>
      <c r="AIT32" s="107"/>
      <c r="AIU32" s="107"/>
      <c r="AIV32" s="107"/>
      <c r="AIW32" s="107"/>
      <c r="AIX32" s="107"/>
      <c r="AIY32" s="107"/>
      <c r="AIZ32" s="107"/>
      <c r="AJA32" s="107"/>
      <c r="AJB32" s="107"/>
      <c r="AJC32" s="107"/>
      <c r="AJD32" s="107"/>
      <c r="AJE32" s="107"/>
      <c r="AJF32" s="107"/>
      <c r="AJG32" s="107"/>
      <c r="AJH32" s="107"/>
      <c r="AJI32" s="107"/>
      <c r="AJJ32" s="107"/>
      <c r="AJK32" s="107"/>
      <c r="AJL32" s="107"/>
      <c r="AJM32" s="107"/>
      <c r="AJN32" s="107"/>
      <c r="AJO32" s="107"/>
      <c r="AJP32" s="107"/>
      <c r="AJQ32" s="107"/>
      <c r="AJR32" s="107"/>
      <c r="AJS32" s="107"/>
      <c r="AJT32" s="107"/>
      <c r="AJU32" s="107"/>
      <c r="AJV32" s="107"/>
      <c r="AJW32" s="107"/>
      <c r="AJX32" s="107"/>
      <c r="AJY32" s="107"/>
      <c r="AJZ32" s="107"/>
      <c r="AKA32" s="107"/>
      <c r="AKB32" s="107"/>
      <c r="AKC32" s="107"/>
      <c r="AKD32" s="107"/>
      <c r="AKE32" s="107"/>
      <c r="AKF32" s="107"/>
      <c r="AKG32" s="107"/>
      <c r="AKH32" s="107"/>
      <c r="AKI32" s="107"/>
      <c r="AKJ32" s="107"/>
      <c r="AKK32" s="107"/>
      <c r="AKL32" s="107"/>
      <c r="AKM32" s="107"/>
      <c r="AKN32" s="107"/>
      <c r="AKO32" s="107"/>
      <c r="AKP32" s="107"/>
      <c r="AKQ32" s="107"/>
      <c r="AKR32" s="107"/>
      <c r="AKS32" s="107"/>
      <c r="AKT32" s="107"/>
      <c r="AKU32" s="107"/>
      <c r="AKV32" s="107"/>
      <c r="AKW32" s="107"/>
      <c r="AKX32" s="107"/>
      <c r="AKY32" s="107"/>
      <c r="AKZ32" s="107"/>
      <c r="ALA32" s="107"/>
      <c r="ALB32" s="107"/>
      <c r="ALC32" s="107"/>
      <c r="ALD32" s="107"/>
      <c r="ALE32" s="107"/>
      <c r="ALF32" s="107"/>
      <c r="ALG32" s="107"/>
      <c r="ALH32" s="107"/>
    </row>
    <row r="33" spans="1:996" s="109" customFormat="1" ht="56.45" customHeight="1" x14ac:dyDescent="0.25">
      <c r="A33" s="130">
        <v>15</v>
      </c>
      <c r="B33" s="111" t="s">
        <v>1272</v>
      </c>
      <c r="C33" s="112" t="s">
        <v>1137</v>
      </c>
      <c r="D33" s="153" t="s">
        <v>34</v>
      </c>
      <c r="E33" s="153" t="s">
        <v>1207</v>
      </c>
      <c r="F33" s="153"/>
      <c r="G33" s="114">
        <f>70000+80000</f>
        <v>150000</v>
      </c>
      <c r="H33" s="111" t="s">
        <v>19</v>
      </c>
      <c r="I33" s="153" t="s">
        <v>1119</v>
      </c>
      <c r="J33" s="104" t="s">
        <v>1141</v>
      </c>
      <c r="K33" s="153" t="s">
        <v>1139</v>
      </c>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c r="BA33" s="107"/>
      <c r="BB33" s="107"/>
      <c r="BC33" s="107"/>
      <c r="BD33" s="107"/>
      <c r="BE33" s="107"/>
      <c r="BF33" s="107"/>
      <c r="BG33" s="107"/>
      <c r="BH33" s="107"/>
      <c r="BI33" s="107"/>
      <c r="BJ33" s="107"/>
      <c r="BK33" s="107"/>
      <c r="BL33" s="107"/>
      <c r="BM33" s="107"/>
      <c r="BN33" s="107"/>
      <c r="BO33" s="107"/>
      <c r="BP33" s="107"/>
      <c r="BQ33" s="107"/>
      <c r="BR33" s="107"/>
      <c r="BS33" s="107"/>
      <c r="BT33" s="107"/>
      <c r="BU33" s="107"/>
      <c r="BV33" s="107"/>
      <c r="BW33" s="107"/>
      <c r="BX33" s="107"/>
      <c r="BY33" s="107"/>
      <c r="BZ33" s="107"/>
      <c r="CA33" s="107"/>
      <c r="CB33" s="107"/>
      <c r="CC33" s="107"/>
      <c r="CD33" s="107"/>
      <c r="CE33" s="107"/>
      <c r="CF33" s="107"/>
      <c r="CG33" s="107"/>
      <c r="CH33" s="107"/>
      <c r="CI33" s="107"/>
      <c r="CJ33" s="107"/>
      <c r="CK33" s="107"/>
      <c r="CL33" s="107"/>
      <c r="CM33" s="107"/>
      <c r="CN33" s="107"/>
      <c r="CO33" s="107"/>
      <c r="CP33" s="107"/>
      <c r="CQ33" s="107"/>
      <c r="CR33" s="107"/>
      <c r="CS33" s="107"/>
      <c r="CT33" s="107"/>
      <c r="CU33" s="107"/>
      <c r="CV33" s="107"/>
      <c r="CW33" s="107"/>
      <c r="CX33" s="107"/>
      <c r="CY33" s="107"/>
      <c r="CZ33" s="107"/>
      <c r="DA33" s="107"/>
      <c r="DB33" s="107"/>
      <c r="DC33" s="107"/>
      <c r="DD33" s="107"/>
      <c r="DE33" s="107"/>
      <c r="DF33" s="107"/>
      <c r="DG33" s="107"/>
      <c r="DH33" s="107"/>
      <c r="DI33" s="107"/>
      <c r="DJ33" s="107"/>
      <c r="DK33" s="107"/>
      <c r="DL33" s="107"/>
      <c r="DM33" s="107"/>
      <c r="DN33" s="107"/>
      <c r="DO33" s="107"/>
      <c r="DP33" s="107"/>
      <c r="DQ33" s="107"/>
      <c r="DR33" s="107"/>
      <c r="DS33" s="107"/>
      <c r="DT33" s="107"/>
      <c r="DU33" s="107"/>
      <c r="DV33" s="107"/>
      <c r="DW33" s="107"/>
      <c r="DX33" s="107"/>
      <c r="DY33" s="107"/>
      <c r="DZ33" s="107"/>
      <c r="EA33" s="107"/>
      <c r="EB33" s="107"/>
      <c r="EC33" s="107"/>
      <c r="ED33" s="107"/>
      <c r="EE33" s="107"/>
      <c r="EF33" s="107"/>
      <c r="EG33" s="107"/>
      <c r="EH33" s="107"/>
      <c r="EI33" s="107"/>
      <c r="EJ33" s="107"/>
      <c r="EK33" s="107"/>
      <c r="EL33" s="107"/>
      <c r="EM33" s="107"/>
      <c r="EN33" s="107"/>
      <c r="EO33" s="107"/>
      <c r="EP33" s="107"/>
      <c r="EQ33" s="107"/>
      <c r="ER33" s="107"/>
      <c r="ES33" s="107"/>
      <c r="ET33" s="107"/>
      <c r="EU33" s="107"/>
      <c r="EV33" s="107"/>
      <c r="EW33" s="107"/>
      <c r="EX33" s="107"/>
      <c r="EY33" s="107"/>
      <c r="EZ33" s="107"/>
      <c r="FA33" s="107"/>
      <c r="FB33" s="107"/>
      <c r="FC33" s="107"/>
      <c r="FD33" s="107"/>
      <c r="FE33" s="107"/>
      <c r="FF33" s="107"/>
      <c r="FG33" s="107"/>
      <c r="FH33" s="107"/>
      <c r="FI33" s="107"/>
      <c r="FJ33" s="107"/>
      <c r="FK33" s="107"/>
      <c r="FL33" s="107"/>
      <c r="FM33" s="107"/>
      <c r="FN33" s="107"/>
      <c r="FO33" s="107"/>
      <c r="FP33" s="107"/>
      <c r="FQ33" s="107"/>
      <c r="FR33" s="107"/>
      <c r="FS33" s="107"/>
      <c r="FT33" s="107"/>
      <c r="FU33" s="107"/>
      <c r="FV33" s="107"/>
      <c r="FW33" s="107"/>
      <c r="FX33" s="107"/>
      <c r="FY33" s="107"/>
      <c r="FZ33" s="107"/>
      <c r="GA33" s="107"/>
      <c r="GB33" s="107"/>
      <c r="GC33" s="107"/>
      <c r="GD33" s="107"/>
      <c r="GE33" s="107"/>
      <c r="GF33" s="107"/>
      <c r="GG33" s="107"/>
      <c r="GH33" s="107"/>
      <c r="GI33" s="107"/>
      <c r="GJ33" s="107"/>
      <c r="GK33" s="107"/>
      <c r="GL33" s="107"/>
      <c r="GM33" s="107"/>
      <c r="GN33" s="107"/>
      <c r="GO33" s="107"/>
      <c r="GP33" s="107"/>
      <c r="GQ33" s="107"/>
      <c r="GR33" s="107"/>
      <c r="GS33" s="107"/>
      <c r="GT33" s="107"/>
      <c r="GU33" s="107"/>
      <c r="GV33" s="107"/>
      <c r="GW33" s="107"/>
      <c r="GX33" s="107"/>
      <c r="GY33" s="107"/>
      <c r="GZ33" s="107"/>
      <c r="HA33" s="107"/>
      <c r="HB33" s="107"/>
      <c r="HC33" s="107"/>
      <c r="HD33" s="107"/>
      <c r="HE33" s="107"/>
      <c r="HF33" s="107"/>
      <c r="HG33" s="107"/>
      <c r="HH33" s="107"/>
      <c r="HI33" s="107"/>
      <c r="HJ33" s="107"/>
      <c r="HK33" s="107"/>
      <c r="HL33" s="107"/>
      <c r="HM33" s="107"/>
      <c r="HN33" s="107"/>
      <c r="HO33" s="107"/>
      <c r="HP33" s="107"/>
      <c r="HQ33" s="107"/>
      <c r="HR33" s="107"/>
      <c r="HS33" s="107"/>
      <c r="HT33" s="107"/>
      <c r="HU33" s="107"/>
      <c r="HV33" s="107"/>
      <c r="HW33" s="107"/>
      <c r="HX33" s="107"/>
      <c r="HY33" s="107"/>
      <c r="HZ33" s="107"/>
      <c r="IA33" s="107"/>
      <c r="IB33" s="107"/>
      <c r="IC33" s="107"/>
      <c r="ID33" s="107"/>
      <c r="IE33" s="107"/>
      <c r="IF33" s="107"/>
      <c r="IG33" s="107"/>
      <c r="IH33" s="107"/>
      <c r="II33" s="107"/>
      <c r="IJ33" s="107"/>
      <c r="IK33" s="107"/>
      <c r="IL33" s="107"/>
      <c r="IM33" s="107"/>
      <c r="IN33" s="107"/>
      <c r="IO33" s="107"/>
      <c r="IP33" s="107"/>
      <c r="IQ33" s="107"/>
      <c r="IR33" s="107"/>
      <c r="IS33" s="107"/>
      <c r="IT33" s="107"/>
      <c r="IU33" s="107"/>
      <c r="IV33" s="107"/>
      <c r="IW33" s="107"/>
      <c r="IX33" s="107"/>
      <c r="IY33" s="107"/>
      <c r="IZ33" s="107"/>
      <c r="JA33" s="107"/>
      <c r="JB33" s="107"/>
      <c r="JC33" s="107"/>
      <c r="JD33" s="107"/>
      <c r="JE33" s="107"/>
      <c r="JF33" s="107"/>
      <c r="JG33" s="107"/>
      <c r="JH33" s="107"/>
      <c r="JI33" s="107"/>
      <c r="JJ33" s="107"/>
      <c r="JK33" s="107"/>
      <c r="JL33" s="107"/>
      <c r="JM33" s="107"/>
      <c r="JN33" s="107"/>
      <c r="JO33" s="107"/>
      <c r="JP33" s="107"/>
      <c r="JQ33" s="107"/>
      <c r="JR33" s="107"/>
      <c r="JS33" s="107"/>
      <c r="JT33" s="107"/>
      <c r="JU33" s="107"/>
      <c r="JV33" s="107"/>
      <c r="JW33" s="107"/>
      <c r="JX33" s="107"/>
      <c r="JY33" s="107"/>
      <c r="JZ33" s="107"/>
      <c r="KA33" s="107"/>
      <c r="KB33" s="107"/>
      <c r="KC33" s="107"/>
      <c r="KD33" s="107"/>
      <c r="KE33" s="107"/>
      <c r="KF33" s="107"/>
      <c r="KG33" s="107"/>
      <c r="KH33" s="107"/>
      <c r="KI33" s="107"/>
      <c r="KJ33" s="107"/>
      <c r="KK33" s="107"/>
      <c r="KL33" s="107"/>
      <c r="KM33" s="107"/>
      <c r="KN33" s="107"/>
      <c r="KO33" s="107"/>
      <c r="KP33" s="107"/>
      <c r="KQ33" s="107"/>
      <c r="KR33" s="107"/>
      <c r="KS33" s="107"/>
      <c r="KT33" s="107"/>
      <c r="KU33" s="107"/>
      <c r="KV33" s="107"/>
      <c r="KW33" s="107"/>
      <c r="KX33" s="107"/>
      <c r="KY33" s="107"/>
      <c r="KZ33" s="107"/>
      <c r="LA33" s="107"/>
      <c r="LB33" s="107"/>
      <c r="LC33" s="107"/>
      <c r="LD33" s="107"/>
      <c r="LE33" s="107"/>
      <c r="LF33" s="107"/>
      <c r="LG33" s="107"/>
      <c r="LH33" s="107"/>
      <c r="LI33" s="107"/>
      <c r="LJ33" s="107"/>
      <c r="LK33" s="107"/>
      <c r="LL33" s="107"/>
      <c r="LM33" s="107"/>
      <c r="LN33" s="107"/>
      <c r="LO33" s="107"/>
      <c r="LP33" s="107"/>
      <c r="LQ33" s="107"/>
      <c r="LR33" s="107"/>
      <c r="LS33" s="107"/>
      <c r="LT33" s="107"/>
      <c r="LU33" s="107"/>
      <c r="LV33" s="107"/>
      <c r="LW33" s="107"/>
      <c r="LX33" s="107"/>
      <c r="LY33" s="107"/>
      <c r="LZ33" s="107"/>
      <c r="MA33" s="107"/>
      <c r="MB33" s="107"/>
      <c r="MC33" s="107"/>
      <c r="MD33" s="107"/>
      <c r="ME33" s="107"/>
      <c r="MF33" s="107"/>
      <c r="MG33" s="107"/>
      <c r="MH33" s="107"/>
      <c r="MI33" s="107"/>
      <c r="MJ33" s="107"/>
      <c r="MK33" s="107"/>
      <c r="ML33" s="107"/>
      <c r="MM33" s="107"/>
      <c r="MN33" s="107"/>
      <c r="MO33" s="107"/>
      <c r="MP33" s="107"/>
      <c r="MQ33" s="107"/>
      <c r="MR33" s="107"/>
      <c r="MS33" s="107"/>
      <c r="MT33" s="107"/>
      <c r="MU33" s="107"/>
      <c r="MV33" s="107"/>
      <c r="MW33" s="107"/>
      <c r="MX33" s="107"/>
      <c r="MY33" s="107"/>
      <c r="MZ33" s="107"/>
      <c r="NA33" s="107"/>
      <c r="NB33" s="107"/>
      <c r="NC33" s="107"/>
      <c r="ND33" s="107"/>
      <c r="NE33" s="107"/>
      <c r="NF33" s="107"/>
      <c r="NG33" s="107"/>
      <c r="NH33" s="107"/>
      <c r="NI33" s="107"/>
      <c r="NJ33" s="107"/>
      <c r="NK33" s="107"/>
      <c r="NL33" s="107"/>
      <c r="NM33" s="107"/>
      <c r="NN33" s="107"/>
      <c r="NO33" s="107"/>
      <c r="NP33" s="107"/>
      <c r="NQ33" s="107"/>
      <c r="NR33" s="107"/>
      <c r="NS33" s="107"/>
      <c r="NT33" s="107"/>
      <c r="NU33" s="107"/>
      <c r="NV33" s="107"/>
      <c r="NW33" s="107"/>
      <c r="NX33" s="107"/>
      <c r="NY33" s="107"/>
      <c r="NZ33" s="107"/>
      <c r="OA33" s="107"/>
      <c r="OB33" s="107"/>
      <c r="OC33" s="107"/>
      <c r="OD33" s="107"/>
      <c r="OE33" s="107"/>
      <c r="OF33" s="107"/>
      <c r="OG33" s="107"/>
      <c r="OH33" s="107"/>
      <c r="OI33" s="107"/>
      <c r="OJ33" s="107"/>
      <c r="OK33" s="107"/>
      <c r="OL33" s="107"/>
      <c r="OM33" s="107"/>
      <c r="ON33" s="107"/>
      <c r="OO33" s="107"/>
      <c r="OP33" s="107"/>
      <c r="OQ33" s="107"/>
      <c r="OR33" s="107"/>
      <c r="OS33" s="107"/>
      <c r="OT33" s="107"/>
      <c r="OU33" s="107"/>
      <c r="OV33" s="107"/>
      <c r="OW33" s="107"/>
      <c r="OX33" s="107"/>
      <c r="OY33" s="107"/>
      <c r="OZ33" s="107"/>
      <c r="PA33" s="107"/>
      <c r="PB33" s="107"/>
      <c r="PC33" s="107"/>
      <c r="PD33" s="107"/>
      <c r="PE33" s="107"/>
      <c r="PF33" s="107"/>
      <c r="PG33" s="107"/>
      <c r="PH33" s="107"/>
      <c r="PI33" s="107"/>
      <c r="PJ33" s="107"/>
      <c r="PK33" s="107"/>
      <c r="PL33" s="107"/>
      <c r="PM33" s="107"/>
      <c r="PN33" s="107"/>
      <c r="PO33" s="107"/>
      <c r="PP33" s="107"/>
      <c r="PQ33" s="107"/>
      <c r="PR33" s="107"/>
      <c r="PS33" s="107"/>
      <c r="PT33" s="107"/>
      <c r="PU33" s="107"/>
      <c r="PV33" s="107"/>
      <c r="PW33" s="107"/>
      <c r="PX33" s="107"/>
      <c r="PY33" s="107"/>
      <c r="PZ33" s="107"/>
      <c r="QA33" s="107"/>
      <c r="QB33" s="107"/>
      <c r="QC33" s="107"/>
      <c r="QD33" s="107"/>
      <c r="QE33" s="107"/>
      <c r="QF33" s="107"/>
      <c r="QG33" s="107"/>
      <c r="QH33" s="107"/>
      <c r="QI33" s="107"/>
      <c r="QJ33" s="107"/>
      <c r="QK33" s="107"/>
      <c r="QL33" s="107"/>
      <c r="QM33" s="107"/>
      <c r="QN33" s="107"/>
      <c r="QO33" s="107"/>
      <c r="QP33" s="107"/>
      <c r="QQ33" s="107"/>
      <c r="QR33" s="107"/>
      <c r="QS33" s="107"/>
      <c r="QT33" s="107"/>
      <c r="QU33" s="107"/>
      <c r="QV33" s="107"/>
      <c r="QW33" s="107"/>
      <c r="QX33" s="107"/>
      <c r="QY33" s="107"/>
      <c r="QZ33" s="107"/>
      <c r="RA33" s="107"/>
      <c r="RB33" s="107"/>
      <c r="RC33" s="107"/>
      <c r="RD33" s="107"/>
      <c r="RE33" s="107"/>
      <c r="RF33" s="107"/>
      <c r="RG33" s="107"/>
      <c r="RH33" s="107"/>
      <c r="RI33" s="107"/>
      <c r="RJ33" s="107"/>
      <c r="RK33" s="107"/>
      <c r="RL33" s="107"/>
      <c r="RM33" s="107"/>
      <c r="RN33" s="107"/>
      <c r="RO33" s="107"/>
      <c r="RP33" s="107"/>
      <c r="RQ33" s="107"/>
      <c r="RR33" s="107"/>
      <c r="RS33" s="107"/>
      <c r="RT33" s="107"/>
      <c r="RU33" s="107"/>
      <c r="RV33" s="107"/>
      <c r="RW33" s="107"/>
      <c r="RX33" s="107"/>
      <c r="RY33" s="107"/>
      <c r="RZ33" s="107"/>
      <c r="SA33" s="107"/>
      <c r="SB33" s="107"/>
      <c r="SC33" s="107"/>
      <c r="SD33" s="107"/>
      <c r="SE33" s="107"/>
      <c r="SF33" s="107"/>
      <c r="SG33" s="107"/>
      <c r="SH33" s="107"/>
      <c r="SI33" s="107"/>
      <c r="SJ33" s="107"/>
      <c r="SK33" s="107"/>
      <c r="SL33" s="107"/>
      <c r="SM33" s="107"/>
      <c r="SN33" s="107"/>
      <c r="SO33" s="107"/>
      <c r="SP33" s="107"/>
      <c r="SQ33" s="107"/>
      <c r="SR33" s="107"/>
      <c r="SS33" s="107"/>
      <c r="ST33" s="107"/>
      <c r="SU33" s="107"/>
      <c r="SV33" s="107"/>
      <c r="SW33" s="107"/>
      <c r="SX33" s="107"/>
      <c r="SY33" s="107"/>
      <c r="SZ33" s="107"/>
      <c r="TA33" s="107"/>
      <c r="TB33" s="107"/>
      <c r="TC33" s="107"/>
      <c r="TD33" s="107"/>
      <c r="TE33" s="107"/>
      <c r="TF33" s="107"/>
      <c r="TG33" s="107"/>
      <c r="TH33" s="107"/>
      <c r="TI33" s="107"/>
      <c r="TJ33" s="107"/>
      <c r="TK33" s="107"/>
      <c r="TL33" s="107"/>
      <c r="TM33" s="107"/>
      <c r="TN33" s="107"/>
      <c r="TO33" s="107"/>
      <c r="TP33" s="107"/>
      <c r="TQ33" s="107"/>
      <c r="TR33" s="107"/>
      <c r="TS33" s="107"/>
      <c r="TT33" s="107"/>
      <c r="TU33" s="107"/>
      <c r="TV33" s="107"/>
      <c r="TW33" s="107"/>
      <c r="TX33" s="107"/>
      <c r="TY33" s="107"/>
      <c r="TZ33" s="107"/>
      <c r="UA33" s="107"/>
      <c r="UB33" s="107"/>
      <c r="UC33" s="107"/>
      <c r="UD33" s="107"/>
      <c r="UE33" s="107"/>
      <c r="UF33" s="107"/>
      <c r="UG33" s="107"/>
      <c r="UH33" s="107"/>
      <c r="UI33" s="107"/>
      <c r="UJ33" s="107"/>
      <c r="UK33" s="107"/>
      <c r="UL33" s="107"/>
      <c r="UM33" s="107"/>
      <c r="UN33" s="107"/>
      <c r="UO33" s="107"/>
      <c r="UP33" s="107"/>
      <c r="UQ33" s="107"/>
      <c r="UR33" s="107"/>
      <c r="US33" s="107"/>
      <c r="UT33" s="107"/>
      <c r="UU33" s="107"/>
      <c r="UV33" s="107"/>
      <c r="UW33" s="107"/>
      <c r="UX33" s="107"/>
      <c r="UY33" s="107"/>
      <c r="UZ33" s="107"/>
      <c r="VA33" s="107"/>
      <c r="VB33" s="107"/>
      <c r="VC33" s="107"/>
      <c r="VD33" s="107"/>
      <c r="VE33" s="107"/>
      <c r="VF33" s="107"/>
      <c r="VG33" s="107"/>
      <c r="VH33" s="107"/>
      <c r="VI33" s="107"/>
      <c r="VJ33" s="107"/>
      <c r="VK33" s="107"/>
      <c r="VL33" s="107"/>
      <c r="VM33" s="107"/>
      <c r="VN33" s="107"/>
      <c r="VO33" s="107"/>
      <c r="VP33" s="107"/>
      <c r="VQ33" s="107"/>
      <c r="VR33" s="107"/>
      <c r="VS33" s="107"/>
      <c r="VT33" s="107"/>
      <c r="VU33" s="107"/>
      <c r="VV33" s="107"/>
      <c r="VW33" s="107"/>
      <c r="VX33" s="107"/>
      <c r="VY33" s="107"/>
      <c r="VZ33" s="107"/>
      <c r="WA33" s="107"/>
      <c r="WB33" s="107"/>
      <c r="WC33" s="107"/>
      <c r="WD33" s="107"/>
      <c r="WE33" s="107"/>
      <c r="WF33" s="107"/>
      <c r="WG33" s="107"/>
      <c r="WH33" s="107"/>
      <c r="WI33" s="107"/>
      <c r="WJ33" s="107"/>
      <c r="WK33" s="107"/>
      <c r="WL33" s="107"/>
      <c r="WM33" s="107"/>
      <c r="WN33" s="107"/>
      <c r="WO33" s="107"/>
      <c r="WP33" s="107"/>
      <c r="WQ33" s="107"/>
      <c r="WR33" s="107"/>
      <c r="WS33" s="107"/>
      <c r="WT33" s="107"/>
      <c r="WU33" s="107"/>
      <c r="WV33" s="107"/>
      <c r="WW33" s="107"/>
      <c r="WX33" s="107"/>
      <c r="WY33" s="107"/>
      <c r="WZ33" s="107"/>
      <c r="XA33" s="107"/>
      <c r="XB33" s="107"/>
      <c r="XC33" s="107"/>
      <c r="XD33" s="107"/>
      <c r="XE33" s="107"/>
      <c r="XF33" s="107"/>
      <c r="XG33" s="107"/>
      <c r="XH33" s="107"/>
      <c r="XI33" s="107"/>
      <c r="XJ33" s="107"/>
      <c r="XK33" s="107"/>
      <c r="XL33" s="107"/>
      <c r="XM33" s="107"/>
      <c r="XN33" s="107"/>
      <c r="XO33" s="107"/>
      <c r="XP33" s="107"/>
      <c r="XQ33" s="107"/>
      <c r="XR33" s="107"/>
      <c r="XS33" s="107"/>
      <c r="XT33" s="107"/>
      <c r="XU33" s="107"/>
      <c r="XV33" s="107"/>
      <c r="XW33" s="107"/>
      <c r="XX33" s="107"/>
      <c r="XY33" s="107"/>
      <c r="XZ33" s="107"/>
      <c r="YA33" s="107"/>
      <c r="YB33" s="107"/>
      <c r="YC33" s="107"/>
      <c r="YD33" s="107"/>
      <c r="YE33" s="107"/>
      <c r="YF33" s="107"/>
      <c r="YG33" s="107"/>
      <c r="YH33" s="107"/>
      <c r="YI33" s="107"/>
      <c r="YJ33" s="107"/>
      <c r="YK33" s="107"/>
      <c r="YL33" s="107"/>
      <c r="YM33" s="107"/>
      <c r="YN33" s="107"/>
      <c r="YO33" s="107"/>
      <c r="YP33" s="107"/>
      <c r="YQ33" s="107"/>
      <c r="YR33" s="107"/>
      <c r="YS33" s="107"/>
      <c r="YT33" s="107"/>
      <c r="YU33" s="107"/>
      <c r="YV33" s="107"/>
      <c r="YW33" s="107"/>
      <c r="YX33" s="107"/>
      <c r="YY33" s="107"/>
      <c r="YZ33" s="107"/>
      <c r="ZA33" s="107"/>
      <c r="ZB33" s="107"/>
      <c r="ZC33" s="107"/>
      <c r="ZD33" s="107"/>
      <c r="ZE33" s="107"/>
      <c r="ZF33" s="107"/>
      <c r="ZG33" s="107"/>
      <c r="ZH33" s="107"/>
      <c r="ZI33" s="107"/>
      <c r="ZJ33" s="107"/>
      <c r="ZK33" s="107"/>
      <c r="ZL33" s="107"/>
      <c r="ZM33" s="107"/>
      <c r="ZN33" s="107"/>
      <c r="ZO33" s="107"/>
      <c r="ZP33" s="107"/>
      <c r="ZQ33" s="107"/>
      <c r="ZR33" s="107"/>
      <c r="ZS33" s="107"/>
      <c r="ZT33" s="107"/>
      <c r="ZU33" s="107"/>
      <c r="ZV33" s="107"/>
      <c r="ZW33" s="107"/>
      <c r="ZX33" s="107"/>
      <c r="ZY33" s="107"/>
      <c r="ZZ33" s="107"/>
      <c r="AAA33" s="107"/>
      <c r="AAB33" s="107"/>
      <c r="AAC33" s="107"/>
      <c r="AAD33" s="107"/>
      <c r="AAE33" s="107"/>
      <c r="AAF33" s="107"/>
      <c r="AAG33" s="107"/>
      <c r="AAH33" s="107"/>
      <c r="AAI33" s="107"/>
      <c r="AAJ33" s="107"/>
      <c r="AAK33" s="107"/>
      <c r="AAL33" s="107"/>
      <c r="AAM33" s="107"/>
      <c r="AAN33" s="107"/>
      <c r="AAO33" s="107"/>
      <c r="AAP33" s="107"/>
      <c r="AAQ33" s="107"/>
      <c r="AAR33" s="107"/>
      <c r="AAS33" s="107"/>
      <c r="AAT33" s="107"/>
      <c r="AAU33" s="107"/>
      <c r="AAV33" s="107"/>
      <c r="AAW33" s="107"/>
      <c r="AAX33" s="107"/>
      <c r="AAY33" s="107"/>
      <c r="AAZ33" s="107"/>
      <c r="ABA33" s="107"/>
      <c r="ABB33" s="107"/>
      <c r="ABC33" s="107"/>
      <c r="ABD33" s="107"/>
      <c r="ABE33" s="107"/>
      <c r="ABF33" s="107"/>
      <c r="ABG33" s="107"/>
      <c r="ABH33" s="107"/>
      <c r="ABI33" s="107"/>
      <c r="ABJ33" s="107"/>
      <c r="ABK33" s="107"/>
      <c r="ABL33" s="107"/>
      <c r="ABM33" s="107"/>
      <c r="ABN33" s="107"/>
      <c r="ABO33" s="107"/>
      <c r="ABP33" s="107"/>
      <c r="ABQ33" s="107"/>
      <c r="ABR33" s="107"/>
      <c r="ABS33" s="107"/>
      <c r="ABT33" s="107"/>
      <c r="ABU33" s="107"/>
      <c r="ABV33" s="107"/>
      <c r="ABW33" s="107"/>
      <c r="ABX33" s="107"/>
      <c r="ABY33" s="107"/>
      <c r="ABZ33" s="107"/>
      <c r="ACA33" s="107"/>
      <c r="ACB33" s="107"/>
      <c r="ACC33" s="107"/>
      <c r="ACD33" s="107"/>
      <c r="ACE33" s="107"/>
      <c r="ACF33" s="107"/>
      <c r="ACG33" s="107"/>
      <c r="ACH33" s="107"/>
      <c r="ACI33" s="107"/>
      <c r="ACJ33" s="107"/>
      <c r="ACK33" s="107"/>
      <c r="ACL33" s="107"/>
      <c r="ACM33" s="107"/>
      <c r="ACN33" s="107"/>
      <c r="ACO33" s="107"/>
      <c r="ACP33" s="107"/>
      <c r="ACQ33" s="107"/>
      <c r="ACR33" s="107"/>
      <c r="ACS33" s="107"/>
      <c r="ACT33" s="107"/>
      <c r="ACU33" s="107"/>
      <c r="ACV33" s="107"/>
      <c r="ACW33" s="107"/>
      <c r="ACX33" s="107"/>
      <c r="ACY33" s="107"/>
      <c r="ACZ33" s="107"/>
      <c r="ADA33" s="107"/>
      <c r="ADB33" s="107"/>
      <c r="ADC33" s="107"/>
      <c r="ADD33" s="107"/>
      <c r="ADE33" s="107"/>
      <c r="ADF33" s="107"/>
      <c r="ADG33" s="107"/>
      <c r="ADH33" s="107"/>
      <c r="ADI33" s="107"/>
      <c r="ADJ33" s="107"/>
      <c r="ADK33" s="107"/>
      <c r="ADL33" s="107"/>
      <c r="ADM33" s="107"/>
      <c r="ADN33" s="107"/>
      <c r="ADO33" s="107"/>
      <c r="ADP33" s="107"/>
      <c r="ADQ33" s="107"/>
      <c r="ADR33" s="107"/>
      <c r="ADS33" s="107"/>
      <c r="ADT33" s="107"/>
      <c r="ADU33" s="107"/>
      <c r="ADV33" s="107"/>
      <c r="ADW33" s="107"/>
      <c r="ADX33" s="107"/>
      <c r="ADY33" s="107"/>
      <c r="ADZ33" s="107"/>
      <c r="AEA33" s="107"/>
      <c r="AEB33" s="107"/>
      <c r="AEC33" s="107"/>
      <c r="AED33" s="107"/>
      <c r="AEE33" s="107"/>
      <c r="AEF33" s="107"/>
      <c r="AEG33" s="107"/>
      <c r="AEH33" s="107"/>
      <c r="AEI33" s="107"/>
      <c r="AEJ33" s="107"/>
      <c r="AEK33" s="107"/>
      <c r="AEL33" s="107"/>
      <c r="AEM33" s="107"/>
      <c r="AEN33" s="107"/>
      <c r="AEO33" s="107"/>
      <c r="AEP33" s="107"/>
      <c r="AEQ33" s="107"/>
      <c r="AER33" s="107"/>
      <c r="AES33" s="107"/>
      <c r="AET33" s="107"/>
      <c r="AEU33" s="107"/>
      <c r="AEV33" s="107"/>
      <c r="AEW33" s="107"/>
      <c r="AEX33" s="107"/>
      <c r="AEY33" s="107"/>
      <c r="AEZ33" s="107"/>
      <c r="AFA33" s="107"/>
      <c r="AFB33" s="107"/>
      <c r="AFC33" s="107"/>
      <c r="AFD33" s="107"/>
      <c r="AFE33" s="107"/>
      <c r="AFF33" s="107"/>
      <c r="AFG33" s="107"/>
      <c r="AFH33" s="107"/>
      <c r="AFI33" s="107"/>
      <c r="AFJ33" s="107"/>
      <c r="AFK33" s="107"/>
      <c r="AFL33" s="107"/>
      <c r="AFM33" s="107"/>
      <c r="AFN33" s="107"/>
      <c r="AFO33" s="107"/>
      <c r="AFP33" s="107"/>
      <c r="AFQ33" s="107"/>
      <c r="AFR33" s="107"/>
      <c r="AFS33" s="107"/>
      <c r="AFT33" s="107"/>
      <c r="AFU33" s="107"/>
      <c r="AFV33" s="107"/>
      <c r="AFW33" s="107"/>
      <c r="AFX33" s="107"/>
      <c r="AFY33" s="107"/>
      <c r="AFZ33" s="107"/>
      <c r="AGA33" s="107"/>
      <c r="AGB33" s="107"/>
      <c r="AGC33" s="107"/>
      <c r="AGD33" s="107"/>
      <c r="AGE33" s="107"/>
      <c r="AGF33" s="107"/>
      <c r="AGG33" s="107"/>
      <c r="AGH33" s="107"/>
      <c r="AGI33" s="107"/>
      <c r="AGJ33" s="107"/>
      <c r="AGK33" s="107"/>
      <c r="AGL33" s="107"/>
      <c r="AGM33" s="107"/>
      <c r="AGN33" s="107"/>
      <c r="AGO33" s="107"/>
      <c r="AGP33" s="107"/>
      <c r="AGQ33" s="107"/>
      <c r="AGR33" s="107"/>
      <c r="AGS33" s="107"/>
      <c r="AGT33" s="107"/>
      <c r="AGU33" s="107"/>
      <c r="AGV33" s="107"/>
      <c r="AGW33" s="107"/>
      <c r="AGX33" s="107"/>
      <c r="AGY33" s="107"/>
      <c r="AGZ33" s="107"/>
      <c r="AHA33" s="107"/>
      <c r="AHB33" s="107"/>
      <c r="AHC33" s="107"/>
      <c r="AHD33" s="107"/>
      <c r="AHE33" s="107"/>
      <c r="AHF33" s="107"/>
      <c r="AHG33" s="107"/>
      <c r="AHH33" s="107"/>
      <c r="AHI33" s="107"/>
      <c r="AHJ33" s="107"/>
      <c r="AHK33" s="107"/>
      <c r="AHL33" s="107"/>
      <c r="AHM33" s="107"/>
      <c r="AHN33" s="107"/>
      <c r="AHO33" s="107"/>
      <c r="AHP33" s="107"/>
      <c r="AHQ33" s="107"/>
      <c r="AHR33" s="107"/>
      <c r="AHS33" s="107"/>
      <c r="AHT33" s="107"/>
      <c r="AHU33" s="107"/>
      <c r="AHV33" s="107"/>
      <c r="AHW33" s="107"/>
      <c r="AHX33" s="107"/>
      <c r="AHY33" s="107"/>
      <c r="AHZ33" s="107"/>
      <c r="AIA33" s="107"/>
      <c r="AIB33" s="107"/>
      <c r="AIC33" s="107"/>
      <c r="AID33" s="107"/>
      <c r="AIE33" s="107"/>
      <c r="AIF33" s="107"/>
      <c r="AIG33" s="107"/>
      <c r="AIH33" s="107"/>
      <c r="AII33" s="107"/>
      <c r="AIJ33" s="107"/>
      <c r="AIK33" s="107"/>
      <c r="AIL33" s="107"/>
      <c r="AIM33" s="107"/>
      <c r="AIN33" s="107"/>
      <c r="AIO33" s="107"/>
      <c r="AIP33" s="107"/>
      <c r="AIQ33" s="107"/>
      <c r="AIR33" s="107"/>
      <c r="AIS33" s="107"/>
      <c r="AIT33" s="107"/>
      <c r="AIU33" s="107"/>
      <c r="AIV33" s="107"/>
      <c r="AIW33" s="107"/>
      <c r="AIX33" s="107"/>
      <c r="AIY33" s="107"/>
      <c r="AIZ33" s="107"/>
      <c r="AJA33" s="107"/>
      <c r="AJB33" s="107"/>
      <c r="AJC33" s="107"/>
      <c r="AJD33" s="107"/>
      <c r="AJE33" s="107"/>
      <c r="AJF33" s="107"/>
      <c r="AJG33" s="107"/>
      <c r="AJH33" s="107"/>
      <c r="AJI33" s="107"/>
      <c r="AJJ33" s="107"/>
      <c r="AJK33" s="107"/>
      <c r="AJL33" s="107"/>
      <c r="AJM33" s="107"/>
      <c r="AJN33" s="107"/>
      <c r="AJO33" s="107"/>
      <c r="AJP33" s="107"/>
      <c r="AJQ33" s="107"/>
      <c r="AJR33" s="107"/>
      <c r="AJS33" s="107"/>
      <c r="AJT33" s="107"/>
      <c r="AJU33" s="107"/>
      <c r="AJV33" s="107"/>
      <c r="AJW33" s="107"/>
      <c r="AJX33" s="107"/>
      <c r="AJY33" s="107"/>
      <c r="AJZ33" s="107"/>
      <c r="AKA33" s="107"/>
      <c r="AKB33" s="107"/>
      <c r="AKC33" s="107"/>
      <c r="AKD33" s="107"/>
      <c r="AKE33" s="107"/>
      <c r="AKF33" s="107"/>
      <c r="AKG33" s="107"/>
      <c r="AKH33" s="107"/>
      <c r="AKI33" s="107"/>
      <c r="AKJ33" s="107"/>
      <c r="AKK33" s="107"/>
      <c r="AKL33" s="107"/>
      <c r="AKM33" s="107"/>
      <c r="AKN33" s="107"/>
      <c r="AKO33" s="107"/>
      <c r="AKP33" s="107"/>
      <c r="AKQ33" s="107"/>
      <c r="AKR33" s="107"/>
      <c r="AKS33" s="107"/>
      <c r="AKT33" s="107"/>
      <c r="AKU33" s="107"/>
      <c r="AKV33" s="107"/>
      <c r="AKW33" s="107"/>
      <c r="AKX33" s="107"/>
      <c r="AKY33" s="107"/>
      <c r="AKZ33" s="107"/>
      <c r="ALA33" s="107"/>
      <c r="ALB33" s="107"/>
      <c r="ALC33" s="107"/>
      <c r="ALD33" s="107"/>
      <c r="ALE33" s="107"/>
      <c r="ALF33" s="107"/>
      <c r="ALG33" s="107"/>
      <c r="ALH33" s="107"/>
    </row>
    <row r="34" spans="1:996" s="108" customFormat="1" ht="30" x14ac:dyDescent="0.25">
      <c r="A34" s="142"/>
      <c r="B34" s="69" t="s">
        <v>41</v>
      </c>
      <c r="C34" s="149"/>
      <c r="D34" s="149"/>
      <c r="E34" s="149"/>
      <c r="F34" s="149"/>
      <c r="G34" s="63"/>
      <c r="H34" s="63"/>
      <c r="I34" s="63"/>
      <c r="J34" s="82"/>
      <c r="K34" s="63"/>
    </row>
    <row r="35" spans="1:996" ht="285" x14ac:dyDescent="0.25">
      <c r="A35" s="130">
        <v>16</v>
      </c>
      <c r="B35" s="111" t="s">
        <v>44</v>
      </c>
      <c r="C35" s="112" t="s">
        <v>1444</v>
      </c>
      <c r="D35" s="111" t="s">
        <v>16</v>
      </c>
      <c r="E35" s="153" t="s">
        <v>1208</v>
      </c>
      <c r="F35" s="153" t="s">
        <v>1311</v>
      </c>
      <c r="G35" s="114">
        <v>2372597</v>
      </c>
      <c r="H35" s="111" t="s">
        <v>1196</v>
      </c>
      <c r="I35" s="153" t="s">
        <v>850</v>
      </c>
      <c r="J35" s="104" t="s">
        <v>1445</v>
      </c>
      <c r="K35" s="153" t="s">
        <v>585</v>
      </c>
    </row>
    <row r="36" spans="1:996" ht="120" x14ac:dyDescent="0.25">
      <c r="A36" s="130">
        <v>17</v>
      </c>
      <c r="B36" s="111" t="s">
        <v>836</v>
      </c>
      <c r="C36" s="112" t="s">
        <v>837</v>
      </c>
      <c r="D36" s="153" t="s">
        <v>30</v>
      </c>
      <c r="E36" s="153" t="s">
        <v>1209</v>
      </c>
      <c r="F36" s="153" t="s">
        <v>1312</v>
      </c>
      <c r="G36" s="114">
        <f>156800+16897</f>
        <v>173697</v>
      </c>
      <c r="H36" s="114" t="s">
        <v>1195</v>
      </c>
      <c r="I36" s="153" t="s">
        <v>553</v>
      </c>
      <c r="J36" s="104" t="s">
        <v>839</v>
      </c>
      <c r="K36" s="153" t="s">
        <v>838</v>
      </c>
    </row>
    <row r="37" spans="1:996" ht="135" x14ac:dyDescent="0.25">
      <c r="A37" s="130">
        <v>18</v>
      </c>
      <c r="B37" s="111" t="s">
        <v>45</v>
      </c>
      <c r="C37" s="112" t="s">
        <v>468</v>
      </c>
      <c r="D37" s="111" t="s">
        <v>34</v>
      </c>
      <c r="E37" s="153" t="s">
        <v>42</v>
      </c>
      <c r="F37" s="111"/>
      <c r="G37" s="114">
        <v>110000</v>
      </c>
      <c r="H37" s="114" t="s">
        <v>19</v>
      </c>
      <c r="I37" s="153" t="s">
        <v>850</v>
      </c>
      <c r="J37" s="112" t="s">
        <v>1446</v>
      </c>
      <c r="K37" s="153" t="s">
        <v>1152</v>
      </c>
    </row>
    <row r="38" spans="1:996" ht="30" x14ac:dyDescent="0.25">
      <c r="A38" s="130">
        <v>19</v>
      </c>
      <c r="B38" s="111" t="s">
        <v>46</v>
      </c>
      <c r="C38" s="112" t="s">
        <v>47</v>
      </c>
      <c r="D38" s="111" t="s">
        <v>16</v>
      </c>
      <c r="E38" s="153" t="s">
        <v>1209</v>
      </c>
      <c r="F38" s="111"/>
      <c r="G38" s="114">
        <v>16493.54</v>
      </c>
      <c r="H38" s="114" t="s">
        <v>48</v>
      </c>
      <c r="I38" s="153" t="s">
        <v>803</v>
      </c>
      <c r="J38" s="104" t="s">
        <v>457</v>
      </c>
      <c r="K38" s="153" t="s">
        <v>49</v>
      </c>
    </row>
    <row r="39" spans="1:996" ht="120" x14ac:dyDescent="0.25">
      <c r="A39" s="130">
        <v>20</v>
      </c>
      <c r="B39" s="110" t="s">
        <v>799</v>
      </c>
      <c r="C39" s="112" t="s">
        <v>826</v>
      </c>
      <c r="D39" s="111" t="s">
        <v>30</v>
      </c>
      <c r="E39" s="153" t="s">
        <v>1208</v>
      </c>
      <c r="F39" s="111"/>
      <c r="G39" s="128">
        <f>80000+150000</f>
        <v>230000</v>
      </c>
      <c r="H39" s="114" t="s">
        <v>48</v>
      </c>
      <c r="I39" s="153" t="s">
        <v>849</v>
      </c>
      <c r="J39" s="104" t="s">
        <v>930</v>
      </c>
      <c r="K39" s="153" t="s">
        <v>798</v>
      </c>
    </row>
    <row r="40" spans="1:996" ht="75" x14ac:dyDescent="0.25">
      <c r="A40" s="130">
        <v>21</v>
      </c>
      <c r="B40" s="110" t="s">
        <v>863</v>
      </c>
      <c r="C40" s="112" t="s">
        <v>1013</v>
      </c>
      <c r="D40" s="111" t="s">
        <v>22</v>
      </c>
      <c r="E40" s="191" t="s">
        <v>1208</v>
      </c>
      <c r="F40" s="111"/>
      <c r="G40" s="128">
        <f>6800+10000</f>
        <v>16800</v>
      </c>
      <c r="H40" s="111" t="s">
        <v>1196</v>
      </c>
      <c r="I40" s="103" t="s">
        <v>525</v>
      </c>
      <c r="J40" s="78" t="s">
        <v>816</v>
      </c>
      <c r="K40" s="103" t="s">
        <v>827</v>
      </c>
    </row>
    <row r="41" spans="1:996" ht="195" x14ac:dyDescent="0.25">
      <c r="A41" s="130">
        <v>22</v>
      </c>
      <c r="B41" s="110" t="s">
        <v>864</v>
      </c>
      <c r="C41" s="112" t="s">
        <v>851</v>
      </c>
      <c r="D41" s="111" t="s">
        <v>22</v>
      </c>
      <c r="E41" s="191" t="s">
        <v>42</v>
      </c>
      <c r="F41" s="111"/>
      <c r="G41" s="114">
        <f>15000+45000+28000+1000+21603</f>
        <v>110603</v>
      </c>
      <c r="H41" s="111" t="s">
        <v>1196</v>
      </c>
      <c r="I41" s="191" t="s">
        <v>525</v>
      </c>
      <c r="J41" s="104" t="s">
        <v>1448</v>
      </c>
      <c r="K41" s="103" t="s">
        <v>49</v>
      </c>
    </row>
    <row r="42" spans="1:996" ht="60" x14ac:dyDescent="0.25">
      <c r="A42" s="130">
        <v>23</v>
      </c>
      <c r="B42" s="110" t="s">
        <v>883</v>
      </c>
      <c r="C42" s="112" t="s">
        <v>828</v>
      </c>
      <c r="D42" s="111" t="s">
        <v>16</v>
      </c>
      <c r="E42" s="153" t="s">
        <v>1208</v>
      </c>
      <c r="F42" s="111"/>
      <c r="G42" s="116">
        <v>293573</v>
      </c>
      <c r="H42" s="111" t="s">
        <v>1196</v>
      </c>
      <c r="I42" s="103" t="s">
        <v>803</v>
      </c>
      <c r="J42" s="78" t="s">
        <v>907</v>
      </c>
      <c r="K42" s="103" t="s">
        <v>49</v>
      </c>
    </row>
    <row r="43" spans="1:996" ht="75" x14ac:dyDescent="0.25">
      <c r="A43" s="130">
        <v>24</v>
      </c>
      <c r="B43" s="110" t="s">
        <v>1074</v>
      </c>
      <c r="C43" s="112" t="s">
        <v>1414</v>
      </c>
      <c r="D43" s="111" t="s">
        <v>30</v>
      </c>
      <c r="E43" s="153" t="s">
        <v>1208</v>
      </c>
      <c r="F43" s="111"/>
      <c r="G43" s="114">
        <v>30000</v>
      </c>
      <c r="H43" s="116" t="s">
        <v>19</v>
      </c>
      <c r="I43" s="153" t="s">
        <v>953</v>
      </c>
      <c r="J43" s="104" t="s">
        <v>1449</v>
      </c>
      <c r="K43" s="103" t="s">
        <v>49</v>
      </c>
    </row>
    <row r="44" spans="1:996" ht="60" x14ac:dyDescent="0.25">
      <c r="A44" s="130">
        <v>25</v>
      </c>
      <c r="B44" s="110" t="s">
        <v>1081</v>
      </c>
      <c r="C44" s="112" t="s">
        <v>1014</v>
      </c>
      <c r="D44" s="111" t="s">
        <v>30</v>
      </c>
      <c r="E44" s="153" t="s">
        <v>42</v>
      </c>
      <c r="F44" s="111"/>
      <c r="G44" s="114">
        <v>25000</v>
      </c>
      <c r="H44" s="111" t="s">
        <v>19</v>
      </c>
      <c r="I44" s="153" t="s">
        <v>953</v>
      </c>
      <c r="J44" s="104" t="s">
        <v>1450</v>
      </c>
      <c r="K44" s="103" t="s">
        <v>49</v>
      </c>
    </row>
    <row r="45" spans="1:996" ht="45" x14ac:dyDescent="0.25">
      <c r="A45" s="130">
        <v>26</v>
      </c>
      <c r="B45" s="110" t="s">
        <v>1083</v>
      </c>
      <c r="C45" s="112" t="s">
        <v>1010</v>
      </c>
      <c r="D45" s="111" t="s">
        <v>34</v>
      </c>
      <c r="E45" s="153" t="s">
        <v>1209</v>
      </c>
      <c r="F45" s="111"/>
      <c r="G45" s="114">
        <v>50000</v>
      </c>
      <c r="H45" s="111" t="s">
        <v>769</v>
      </c>
      <c r="I45" s="153" t="s">
        <v>966</v>
      </c>
      <c r="J45" s="104" t="s">
        <v>1451</v>
      </c>
      <c r="K45" s="103" t="s">
        <v>49</v>
      </c>
    </row>
    <row r="46" spans="1:996" s="108" customFormat="1" ht="30" x14ac:dyDescent="0.25">
      <c r="A46" s="142"/>
      <c r="B46" s="149" t="s">
        <v>51</v>
      </c>
      <c r="C46" s="71"/>
      <c r="D46" s="71"/>
      <c r="E46" s="71"/>
      <c r="F46" s="71"/>
      <c r="G46" s="174"/>
      <c r="H46" s="174"/>
      <c r="I46" s="174"/>
      <c r="J46" s="175"/>
      <c r="K46" s="174"/>
    </row>
    <row r="47" spans="1:996" ht="135" x14ac:dyDescent="0.25">
      <c r="A47" s="130">
        <v>27</v>
      </c>
      <c r="B47" s="111" t="s">
        <v>54</v>
      </c>
      <c r="C47" s="112" t="s">
        <v>1415</v>
      </c>
      <c r="D47" s="111" t="s">
        <v>16</v>
      </c>
      <c r="E47" s="153" t="s">
        <v>1210</v>
      </c>
      <c r="F47" s="111" t="s">
        <v>1313</v>
      </c>
      <c r="G47" s="114">
        <v>518416</v>
      </c>
      <c r="H47" s="111" t="s">
        <v>1195</v>
      </c>
      <c r="I47" s="153" t="s">
        <v>815</v>
      </c>
      <c r="J47" s="104" t="s">
        <v>1452</v>
      </c>
      <c r="K47" s="153" t="s">
        <v>406</v>
      </c>
    </row>
    <row r="48" spans="1:996" ht="60" x14ac:dyDescent="0.25">
      <c r="A48" s="130">
        <v>28</v>
      </c>
      <c r="B48" s="111" t="s">
        <v>1090</v>
      </c>
      <c r="C48" s="112" t="s">
        <v>1089</v>
      </c>
      <c r="D48" s="191" t="s">
        <v>22</v>
      </c>
      <c r="E48" s="191" t="s">
        <v>1211</v>
      </c>
      <c r="F48" s="191"/>
      <c r="G48" s="116">
        <v>41536</v>
      </c>
      <c r="H48" s="111" t="s">
        <v>39</v>
      </c>
      <c r="I48" s="191" t="s">
        <v>936</v>
      </c>
      <c r="J48" s="104" t="s">
        <v>1453</v>
      </c>
      <c r="K48" s="191" t="s">
        <v>1088</v>
      </c>
    </row>
    <row r="49" spans="1:11" s="108" customFormat="1" ht="30" x14ac:dyDescent="0.25">
      <c r="A49" s="141"/>
      <c r="B49" s="69" t="s">
        <v>55</v>
      </c>
      <c r="C49" s="70"/>
      <c r="D49" s="70"/>
      <c r="E49" s="70"/>
      <c r="F49" s="70"/>
      <c r="G49" s="174"/>
      <c r="H49" s="174"/>
      <c r="I49" s="70"/>
      <c r="J49" s="175"/>
      <c r="K49" s="70"/>
    </row>
    <row r="50" spans="1:11" ht="132.6" customHeight="1" x14ac:dyDescent="0.25">
      <c r="A50" s="143">
        <v>29</v>
      </c>
      <c r="B50" s="153" t="s">
        <v>847</v>
      </c>
      <c r="C50" s="112" t="s">
        <v>1156</v>
      </c>
      <c r="D50" s="153" t="s">
        <v>34</v>
      </c>
      <c r="E50" s="153" t="s">
        <v>1213</v>
      </c>
      <c r="F50" s="153" t="s">
        <v>1314</v>
      </c>
      <c r="G50" s="114">
        <f>6000+9500+34000+3200+4000+5200+27000</f>
        <v>88900</v>
      </c>
      <c r="H50" s="116" t="s">
        <v>19</v>
      </c>
      <c r="I50" s="111" t="s">
        <v>818</v>
      </c>
      <c r="J50" s="104" t="s">
        <v>1111</v>
      </c>
      <c r="K50" s="153" t="s">
        <v>1155</v>
      </c>
    </row>
    <row r="51" spans="1:11" ht="60" x14ac:dyDescent="0.25">
      <c r="A51" s="143">
        <v>30</v>
      </c>
      <c r="B51" s="153" t="s">
        <v>57</v>
      </c>
      <c r="C51" s="112" t="s">
        <v>470</v>
      </c>
      <c r="D51" s="153" t="s">
        <v>22</v>
      </c>
      <c r="E51" s="153" t="s">
        <v>1216</v>
      </c>
      <c r="F51" s="153" t="s">
        <v>874</v>
      </c>
      <c r="G51" s="114">
        <v>200000</v>
      </c>
      <c r="H51" s="111" t="s">
        <v>19</v>
      </c>
      <c r="I51" s="153" t="s">
        <v>818</v>
      </c>
      <c r="J51" s="104" t="s">
        <v>1454</v>
      </c>
      <c r="K51" s="153" t="s">
        <v>405</v>
      </c>
    </row>
    <row r="52" spans="1:11" ht="75" x14ac:dyDescent="0.25">
      <c r="A52" s="143">
        <v>31</v>
      </c>
      <c r="B52" s="111" t="s">
        <v>58</v>
      </c>
      <c r="C52" s="112" t="s">
        <v>471</v>
      </c>
      <c r="D52" s="191" t="s">
        <v>22</v>
      </c>
      <c r="E52" s="191" t="s">
        <v>1213</v>
      </c>
      <c r="F52" s="191" t="s">
        <v>847</v>
      </c>
      <c r="G52" s="114">
        <v>70000</v>
      </c>
      <c r="H52" s="111" t="s">
        <v>39</v>
      </c>
      <c r="I52" s="191" t="s">
        <v>553</v>
      </c>
      <c r="J52" s="104" t="s">
        <v>848</v>
      </c>
      <c r="K52" s="191" t="s">
        <v>556</v>
      </c>
    </row>
    <row r="53" spans="1:11" ht="75" x14ac:dyDescent="0.25">
      <c r="A53" s="143">
        <v>32</v>
      </c>
      <c r="B53" s="111" t="s">
        <v>59</v>
      </c>
      <c r="C53" s="112" t="s">
        <v>1153</v>
      </c>
      <c r="D53" s="191" t="s">
        <v>30</v>
      </c>
      <c r="E53" s="191" t="s">
        <v>1212</v>
      </c>
      <c r="F53" s="191"/>
      <c r="G53" s="114">
        <f>7000+4177+7000</f>
        <v>18177</v>
      </c>
      <c r="H53" s="116" t="s">
        <v>19</v>
      </c>
      <c r="I53" s="191" t="s">
        <v>860</v>
      </c>
      <c r="J53" s="104" t="s">
        <v>601</v>
      </c>
      <c r="K53" s="191" t="s">
        <v>1154</v>
      </c>
    </row>
    <row r="54" spans="1:11" ht="75" x14ac:dyDescent="0.25">
      <c r="A54" s="143">
        <v>33</v>
      </c>
      <c r="B54" s="111" t="s">
        <v>60</v>
      </c>
      <c r="C54" s="112" t="s">
        <v>1416</v>
      </c>
      <c r="D54" s="191" t="s">
        <v>22</v>
      </c>
      <c r="E54" s="191" t="s">
        <v>1212</v>
      </c>
      <c r="F54" s="191"/>
      <c r="G54" s="114">
        <v>400000</v>
      </c>
      <c r="H54" s="111" t="s">
        <v>19</v>
      </c>
      <c r="I54" s="191" t="s">
        <v>849</v>
      </c>
      <c r="J54" s="104" t="s">
        <v>1158</v>
      </c>
      <c r="K54" s="191" t="s">
        <v>61</v>
      </c>
    </row>
    <row r="55" spans="1:11" ht="165" x14ac:dyDescent="0.25">
      <c r="A55" s="143">
        <v>34</v>
      </c>
      <c r="B55" s="103" t="s">
        <v>852</v>
      </c>
      <c r="C55" s="112" t="s">
        <v>1159</v>
      </c>
      <c r="D55" s="111" t="s">
        <v>30</v>
      </c>
      <c r="E55" s="153" t="s">
        <v>1212</v>
      </c>
      <c r="F55" s="153" t="s">
        <v>1315</v>
      </c>
      <c r="G55" s="114">
        <f>52000+46000+14000</f>
        <v>112000</v>
      </c>
      <c r="H55" s="111" t="s">
        <v>19</v>
      </c>
      <c r="I55" s="153" t="s">
        <v>818</v>
      </c>
      <c r="J55" s="104" t="s">
        <v>1160</v>
      </c>
      <c r="K55" s="153" t="s">
        <v>1157</v>
      </c>
    </row>
    <row r="56" spans="1:11" ht="205.5" customHeight="1" x14ac:dyDescent="0.25">
      <c r="A56" s="143">
        <v>35</v>
      </c>
      <c r="B56" s="115" t="s">
        <v>245</v>
      </c>
      <c r="C56" s="112" t="s">
        <v>1170</v>
      </c>
      <c r="D56" s="111" t="s">
        <v>34</v>
      </c>
      <c r="E56" s="153" t="s">
        <v>1213</v>
      </c>
      <c r="F56" s="111" t="s">
        <v>1316</v>
      </c>
      <c r="G56" s="114">
        <f>30000+28770+7500+5000+25000+20000</f>
        <v>116270</v>
      </c>
      <c r="H56" s="111" t="s">
        <v>19</v>
      </c>
      <c r="I56" s="153" t="s">
        <v>949</v>
      </c>
      <c r="J56" s="104" t="s">
        <v>1172</v>
      </c>
      <c r="K56" s="153" t="s">
        <v>1171</v>
      </c>
    </row>
    <row r="57" spans="1:11" s="109" customFormat="1" ht="60" x14ac:dyDescent="0.25">
      <c r="A57" s="143">
        <v>36</v>
      </c>
      <c r="B57" s="111" t="s">
        <v>246</v>
      </c>
      <c r="C57" s="112" t="s">
        <v>697</v>
      </c>
      <c r="D57" s="111" t="s">
        <v>30</v>
      </c>
      <c r="E57" s="153" t="s">
        <v>1213</v>
      </c>
      <c r="F57" s="111" t="s">
        <v>1316</v>
      </c>
      <c r="G57" s="111">
        <v>13705</v>
      </c>
      <c r="H57" s="111" t="s">
        <v>19</v>
      </c>
      <c r="I57" s="153" t="s">
        <v>818</v>
      </c>
      <c r="J57" s="104" t="s">
        <v>458</v>
      </c>
      <c r="K57" s="153" t="s">
        <v>247</v>
      </c>
    </row>
    <row r="58" spans="1:11" s="109" customFormat="1" ht="75" x14ac:dyDescent="0.25">
      <c r="A58" s="143">
        <v>37</v>
      </c>
      <c r="B58" s="110" t="s">
        <v>248</v>
      </c>
      <c r="C58" s="27" t="s">
        <v>620</v>
      </c>
      <c r="D58" s="111" t="s">
        <v>34</v>
      </c>
      <c r="E58" s="153" t="s">
        <v>1212</v>
      </c>
      <c r="F58" s="111" t="s">
        <v>1316</v>
      </c>
      <c r="G58" s="24">
        <v>150000</v>
      </c>
      <c r="H58" s="111" t="s">
        <v>19</v>
      </c>
      <c r="I58" s="153" t="s">
        <v>949</v>
      </c>
      <c r="J58" s="78" t="s">
        <v>1161</v>
      </c>
      <c r="K58" s="103" t="s">
        <v>33</v>
      </c>
    </row>
    <row r="59" spans="1:11" ht="240" x14ac:dyDescent="0.25">
      <c r="A59" s="143">
        <v>38</v>
      </c>
      <c r="B59" s="153" t="s">
        <v>357</v>
      </c>
      <c r="C59" s="112" t="s">
        <v>472</v>
      </c>
      <c r="D59" s="153" t="s">
        <v>16</v>
      </c>
      <c r="E59" s="153" t="s">
        <v>1218</v>
      </c>
      <c r="F59" s="153" t="s">
        <v>1317</v>
      </c>
      <c r="G59" s="114">
        <f>182000+21976+90900+2178+26546+22600</f>
        <v>346200</v>
      </c>
      <c r="H59" s="111" t="s">
        <v>48</v>
      </c>
      <c r="I59" s="153" t="s">
        <v>553</v>
      </c>
      <c r="J59" s="104" t="s">
        <v>1112</v>
      </c>
      <c r="K59" s="153" t="s">
        <v>817</v>
      </c>
    </row>
    <row r="60" spans="1:11" ht="75" x14ac:dyDescent="0.25">
      <c r="A60" s="143">
        <v>39</v>
      </c>
      <c r="B60" s="191" t="s">
        <v>65</v>
      </c>
      <c r="C60" s="112" t="s">
        <v>1164</v>
      </c>
      <c r="D60" s="111" t="s">
        <v>22</v>
      </c>
      <c r="E60" s="191" t="s">
        <v>1213</v>
      </c>
      <c r="F60" s="191" t="s">
        <v>1318</v>
      </c>
      <c r="G60" s="64">
        <v>8000</v>
      </c>
      <c r="H60" s="111" t="s">
        <v>19</v>
      </c>
      <c r="I60" s="50" t="s">
        <v>936</v>
      </c>
      <c r="J60" s="81" t="s">
        <v>1165</v>
      </c>
      <c r="K60" s="191" t="s">
        <v>37</v>
      </c>
    </row>
    <row r="61" spans="1:11" ht="165" x14ac:dyDescent="0.25">
      <c r="A61" s="143">
        <v>40</v>
      </c>
      <c r="B61" s="191" t="s">
        <v>638</v>
      </c>
      <c r="C61" s="112" t="s">
        <v>937</v>
      </c>
      <c r="D61" s="111" t="s">
        <v>22</v>
      </c>
      <c r="E61" s="191" t="s">
        <v>1212</v>
      </c>
      <c r="F61" s="111" t="s">
        <v>1316</v>
      </c>
      <c r="G61" s="114">
        <f>45000+169683+52473</f>
        <v>267156</v>
      </c>
      <c r="H61" s="111" t="s">
        <v>19</v>
      </c>
      <c r="I61" s="111" t="s">
        <v>849</v>
      </c>
      <c r="J61" s="104" t="s">
        <v>603</v>
      </c>
      <c r="K61" s="191" t="s">
        <v>62</v>
      </c>
    </row>
    <row r="62" spans="1:11" ht="105" x14ac:dyDescent="0.25">
      <c r="A62" s="143">
        <v>41</v>
      </c>
      <c r="B62" s="153" t="s">
        <v>789</v>
      </c>
      <c r="C62" s="112" t="s">
        <v>797</v>
      </c>
      <c r="D62" s="153" t="s">
        <v>16</v>
      </c>
      <c r="E62" s="153" t="s">
        <v>1214</v>
      </c>
      <c r="F62" s="153"/>
      <c r="G62" s="114">
        <v>67545</v>
      </c>
      <c r="H62" s="111" t="s">
        <v>48</v>
      </c>
      <c r="I62" s="111" t="s">
        <v>529</v>
      </c>
      <c r="J62" s="104" t="s">
        <v>788</v>
      </c>
      <c r="K62" s="153" t="s">
        <v>829</v>
      </c>
    </row>
    <row r="63" spans="1:11" ht="109.5" customHeight="1" x14ac:dyDescent="0.25">
      <c r="A63" s="143">
        <v>42</v>
      </c>
      <c r="B63" s="110" t="s">
        <v>886</v>
      </c>
      <c r="C63" s="112" t="s">
        <v>856</v>
      </c>
      <c r="D63" s="153" t="s">
        <v>30</v>
      </c>
      <c r="E63" s="153" t="s">
        <v>1219</v>
      </c>
      <c r="F63" s="153"/>
      <c r="G63" s="114">
        <v>40000</v>
      </c>
      <c r="H63" s="111" t="s">
        <v>19</v>
      </c>
      <c r="I63" s="111" t="s">
        <v>803</v>
      </c>
      <c r="J63" s="104" t="s">
        <v>74</v>
      </c>
      <c r="K63" s="153" t="s">
        <v>62</v>
      </c>
    </row>
    <row r="64" spans="1:11" ht="105" x14ac:dyDescent="0.25">
      <c r="A64" s="143">
        <v>43</v>
      </c>
      <c r="B64" s="110" t="s">
        <v>1079</v>
      </c>
      <c r="C64" s="112" t="s">
        <v>1417</v>
      </c>
      <c r="D64" s="153" t="s">
        <v>22</v>
      </c>
      <c r="E64" s="153" t="s">
        <v>1216</v>
      </c>
      <c r="F64" s="153"/>
      <c r="G64" s="153">
        <f>45000+75000+60000</f>
        <v>180000</v>
      </c>
      <c r="H64" s="111" t="s">
        <v>27</v>
      </c>
      <c r="I64" s="153" t="s">
        <v>932</v>
      </c>
      <c r="J64" s="104" t="s">
        <v>1493</v>
      </c>
      <c r="K64" s="153" t="s">
        <v>999</v>
      </c>
    </row>
    <row r="65" spans="1:11" ht="97.9" customHeight="1" x14ac:dyDescent="0.25">
      <c r="A65" s="143">
        <v>44</v>
      </c>
      <c r="B65" s="110" t="s">
        <v>1084</v>
      </c>
      <c r="C65" s="112" t="s">
        <v>1447</v>
      </c>
      <c r="D65" s="153" t="s">
        <v>16</v>
      </c>
      <c r="E65" s="153" t="s">
        <v>1215</v>
      </c>
      <c r="F65" s="153"/>
      <c r="G65" s="153">
        <v>10000</v>
      </c>
      <c r="H65" s="111" t="s">
        <v>19</v>
      </c>
      <c r="I65" s="153" t="s">
        <v>818</v>
      </c>
      <c r="J65" s="104" t="s">
        <v>1455</v>
      </c>
      <c r="K65" s="153" t="s">
        <v>1001</v>
      </c>
    </row>
    <row r="66" spans="1:11" ht="85.9" customHeight="1" x14ac:dyDescent="0.25">
      <c r="A66" s="143">
        <v>45</v>
      </c>
      <c r="B66" s="110" t="s">
        <v>1273</v>
      </c>
      <c r="C66" s="112" t="s">
        <v>1162</v>
      </c>
      <c r="D66" s="111" t="s">
        <v>34</v>
      </c>
      <c r="E66" s="153" t="s">
        <v>1213</v>
      </c>
      <c r="F66" s="111"/>
      <c r="G66" s="64">
        <f>26000+30000</f>
        <v>56000</v>
      </c>
      <c r="H66" s="111" t="s">
        <v>19</v>
      </c>
      <c r="I66" s="50" t="s">
        <v>953</v>
      </c>
      <c r="J66" s="81" t="s">
        <v>602</v>
      </c>
      <c r="K66" s="153" t="s">
        <v>1163</v>
      </c>
    </row>
    <row r="67" spans="1:11" s="108" customFormat="1" x14ac:dyDescent="0.25">
      <c r="A67" s="142"/>
      <c r="B67" s="69" t="s">
        <v>70</v>
      </c>
      <c r="C67" s="71"/>
      <c r="D67" s="71"/>
      <c r="E67" s="71"/>
      <c r="F67" s="71"/>
      <c r="G67" s="63"/>
      <c r="H67" s="63"/>
      <c r="I67" s="63"/>
      <c r="J67" s="82"/>
      <c r="K67" s="63"/>
    </row>
    <row r="68" spans="1:11" ht="45" x14ac:dyDescent="0.25">
      <c r="A68" s="130">
        <v>46</v>
      </c>
      <c r="B68" s="111" t="s">
        <v>360</v>
      </c>
      <c r="C68" s="112" t="s">
        <v>473</v>
      </c>
      <c r="D68" s="111" t="s">
        <v>22</v>
      </c>
      <c r="E68" s="191" t="s">
        <v>1219</v>
      </c>
      <c r="F68" s="111" t="s">
        <v>73</v>
      </c>
      <c r="G68" s="111">
        <f>59800+59000*2+2196</f>
        <v>179996</v>
      </c>
      <c r="H68" s="111" t="s">
        <v>19</v>
      </c>
      <c r="I68" s="191" t="s">
        <v>949</v>
      </c>
      <c r="J68" s="104" t="s">
        <v>604</v>
      </c>
      <c r="K68" s="191" t="s">
        <v>1169</v>
      </c>
    </row>
    <row r="69" spans="1:11" ht="102.6" customHeight="1" x14ac:dyDescent="0.25">
      <c r="A69" s="130">
        <v>47</v>
      </c>
      <c r="B69" s="111" t="s">
        <v>250</v>
      </c>
      <c r="C69" s="112" t="s">
        <v>1072</v>
      </c>
      <c r="D69" s="111" t="s">
        <v>22</v>
      </c>
      <c r="E69" s="191" t="s">
        <v>1219</v>
      </c>
      <c r="F69" s="111" t="s">
        <v>1320</v>
      </c>
      <c r="G69" s="114">
        <f>123000+40428</f>
        <v>163428</v>
      </c>
      <c r="H69" s="111" t="s">
        <v>39</v>
      </c>
      <c r="I69" s="191" t="s">
        <v>949</v>
      </c>
      <c r="J69" s="104" t="s">
        <v>1166</v>
      </c>
      <c r="K69" s="191" t="s">
        <v>32</v>
      </c>
    </row>
    <row r="70" spans="1:11" ht="75" x14ac:dyDescent="0.25">
      <c r="A70" s="130">
        <v>48</v>
      </c>
      <c r="B70" s="111" t="s">
        <v>73</v>
      </c>
      <c r="C70" s="112" t="s">
        <v>474</v>
      </c>
      <c r="D70" s="191" t="s">
        <v>22</v>
      </c>
      <c r="E70" s="191" t="s">
        <v>1217</v>
      </c>
      <c r="F70" s="191" t="s">
        <v>1319</v>
      </c>
      <c r="G70" s="116">
        <f>120000*3</f>
        <v>360000</v>
      </c>
      <c r="H70" s="111" t="s">
        <v>351</v>
      </c>
      <c r="I70" s="111" t="s">
        <v>949</v>
      </c>
      <c r="J70" s="104" t="s">
        <v>606</v>
      </c>
      <c r="K70" s="191" t="s">
        <v>72</v>
      </c>
    </row>
    <row r="71" spans="1:11" s="108" customFormat="1" ht="75" x14ac:dyDescent="0.25">
      <c r="A71" s="130">
        <v>49</v>
      </c>
      <c r="B71" s="115" t="s">
        <v>251</v>
      </c>
      <c r="C71" s="117" t="s">
        <v>1420</v>
      </c>
      <c r="D71" s="153" t="s">
        <v>30</v>
      </c>
      <c r="E71" s="153" t="s">
        <v>1219</v>
      </c>
      <c r="F71" s="153" t="s">
        <v>1321</v>
      </c>
      <c r="G71" s="114">
        <v>59200</v>
      </c>
      <c r="H71" s="111" t="s">
        <v>39</v>
      </c>
      <c r="I71" s="153" t="s">
        <v>818</v>
      </c>
      <c r="J71" s="104" t="s">
        <v>459</v>
      </c>
      <c r="K71" s="153" t="s">
        <v>37</v>
      </c>
    </row>
    <row r="72" spans="1:11" ht="60" x14ac:dyDescent="0.25">
      <c r="A72" s="130">
        <v>50</v>
      </c>
      <c r="B72" s="110" t="s">
        <v>359</v>
      </c>
      <c r="C72" s="112" t="s">
        <v>1168</v>
      </c>
      <c r="D72" s="153" t="s">
        <v>30</v>
      </c>
      <c r="E72" s="153" t="s">
        <v>1219</v>
      </c>
      <c r="F72" s="153" t="s">
        <v>375</v>
      </c>
      <c r="G72" s="118">
        <v>22000</v>
      </c>
      <c r="H72" s="111" t="s">
        <v>39</v>
      </c>
      <c r="I72" s="153" t="s">
        <v>818</v>
      </c>
      <c r="J72" s="104" t="s">
        <v>607</v>
      </c>
      <c r="K72" s="153" t="s">
        <v>33</v>
      </c>
    </row>
    <row r="73" spans="1:11" s="108" customFormat="1" ht="60" x14ac:dyDescent="0.25">
      <c r="A73" s="130">
        <v>51</v>
      </c>
      <c r="B73" s="110" t="s">
        <v>374</v>
      </c>
      <c r="C73" s="112" t="s">
        <v>1419</v>
      </c>
      <c r="D73" s="153" t="s">
        <v>34</v>
      </c>
      <c r="E73" s="153" t="s">
        <v>1219</v>
      </c>
      <c r="F73" s="153" t="s">
        <v>1322</v>
      </c>
      <c r="G73" s="116">
        <v>20000</v>
      </c>
      <c r="H73" s="111" t="s">
        <v>39</v>
      </c>
      <c r="I73" s="153" t="s">
        <v>953</v>
      </c>
      <c r="J73" s="104" t="s">
        <v>714</v>
      </c>
      <c r="K73" s="153" t="s">
        <v>20</v>
      </c>
    </row>
    <row r="74" spans="1:11" ht="60" x14ac:dyDescent="0.25">
      <c r="A74" s="130">
        <v>52</v>
      </c>
      <c r="B74" s="110" t="s">
        <v>375</v>
      </c>
      <c r="C74" s="112" t="s">
        <v>392</v>
      </c>
      <c r="D74" s="191" t="s">
        <v>22</v>
      </c>
      <c r="E74" s="191" t="s">
        <v>1219</v>
      </c>
      <c r="F74" s="191" t="s">
        <v>359</v>
      </c>
      <c r="G74" s="118">
        <v>21000</v>
      </c>
      <c r="H74" s="111" t="s">
        <v>39</v>
      </c>
      <c r="I74" s="191" t="s">
        <v>818</v>
      </c>
      <c r="J74" s="104" t="s">
        <v>715</v>
      </c>
      <c r="K74" s="191" t="s">
        <v>33</v>
      </c>
    </row>
    <row r="75" spans="1:11" ht="75" x14ac:dyDescent="0.25">
      <c r="A75" s="130">
        <v>53</v>
      </c>
      <c r="B75" s="110" t="s">
        <v>640</v>
      </c>
      <c r="C75" s="112" t="s">
        <v>1418</v>
      </c>
      <c r="D75" s="111" t="s">
        <v>34</v>
      </c>
      <c r="E75" s="153" t="s">
        <v>1219</v>
      </c>
      <c r="F75" s="111"/>
      <c r="G75" s="114">
        <v>20000</v>
      </c>
      <c r="H75" s="111" t="s">
        <v>39</v>
      </c>
      <c r="I75" s="153" t="s">
        <v>953</v>
      </c>
      <c r="J75" s="104" t="s">
        <v>605</v>
      </c>
      <c r="K75" s="153" t="s">
        <v>53</v>
      </c>
    </row>
    <row r="76" spans="1:11" ht="60" x14ac:dyDescent="0.25">
      <c r="A76" s="130">
        <v>54</v>
      </c>
      <c r="B76" s="110" t="s">
        <v>641</v>
      </c>
      <c r="C76" s="112" t="s">
        <v>586</v>
      </c>
      <c r="D76" s="111" t="s">
        <v>34</v>
      </c>
      <c r="E76" s="153" t="s">
        <v>1219</v>
      </c>
      <c r="F76" s="111" t="s">
        <v>1323</v>
      </c>
      <c r="G76" s="114">
        <v>28000</v>
      </c>
      <c r="H76" s="111" t="s">
        <v>39</v>
      </c>
      <c r="I76" s="153" t="s">
        <v>953</v>
      </c>
      <c r="J76" s="104" t="s">
        <v>607</v>
      </c>
      <c r="K76" s="153" t="s">
        <v>20</v>
      </c>
    </row>
    <row r="77" spans="1:11" ht="60" x14ac:dyDescent="0.25">
      <c r="A77" s="130">
        <v>55</v>
      </c>
      <c r="B77" s="110" t="s">
        <v>642</v>
      </c>
      <c r="C77" s="112" t="s">
        <v>536</v>
      </c>
      <c r="D77" s="111" t="s">
        <v>34</v>
      </c>
      <c r="E77" s="153" t="s">
        <v>1219</v>
      </c>
      <c r="F77" s="111"/>
      <c r="G77" s="118">
        <v>18316</v>
      </c>
      <c r="H77" s="111" t="s">
        <v>39</v>
      </c>
      <c r="I77" s="153" t="s">
        <v>953</v>
      </c>
      <c r="J77" s="104" t="s">
        <v>607</v>
      </c>
      <c r="K77" s="153" t="s">
        <v>56</v>
      </c>
    </row>
    <row r="78" spans="1:11" ht="60" x14ac:dyDescent="0.25">
      <c r="A78" s="130">
        <v>56</v>
      </c>
      <c r="B78" s="110" t="s">
        <v>643</v>
      </c>
      <c r="C78" s="112" t="s">
        <v>624</v>
      </c>
      <c r="D78" s="111" t="s">
        <v>34</v>
      </c>
      <c r="E78" s="153" t="s">
        <v>1219</v>
      </c>
      <c r="F78" s="111"/>
      <c r="G78" s="118">
        <v>18000</v>
      </c>
      <c r="H78" s="111" t="s">
        <v>39</v>
      </c>
      <c r="I78" s="153" t="s">
        <v>953</v>
      </c>
      <c r="J78" s="104" t="s">
        <v>716</v>
      </c>
      <c r="K78" s="153" t="s">
        <v>62</v>
      </c>
    </row>
    <row r="79" spans="1:11" ht="60" x14ac:dyDescent="0.25">
      <c r="A79" s="130">
        <v>57</v>
      </c>
      <c r="B79" s="111" t="s">
        <v>1073</v>
      </c>
      <c r="C79" s="112" t="s">
        <v>1015</v>
      </c>
      <c r="D79" s="111" t="s">
        <v>22</v>
      </c>
      <c r="E79" s="191" t="s">
        <v>1219</v>
      </c>
      <c r="F79" s="111"/>
      <c r="G79" s="114">
        <v>12000</v>
      </c>
      <c r="H79" s="111" t="s">
        <v>39</v>
      </c>
      <c r="I79" s="191" t="s">
        <v>936</v>
      </c>
      <c r="J79" s="104" t="s">
        <v>1456</v>
      </c>
      <c r="K79" s="191" t="s">
        <v>37</v>
      </c>
    </row>
    <row r="80" spans="1:11" ht="60" x14ac:dyDescent="0.25">
      <c r="A80" s="130">
        <v>58</v>
      </c>
      <c r="B80" s="110" t="s">
        <v>1049</v>
      </c>
      <c r="C80" s="112" t="s">
        <v>1167</v>
      </c>
      <c r="D80" s="191" t="s">
        <v>22</v>
      </c>
      <c r="E80" s="191" t="s">
        <v>1219</v>
      </c>
      <c r="F80" s="191"/>
      <c r="G80" s="118">
        <v>25000</v>
      </c>
      <c r="H80" s="111" t="s">
        <v>39</v>
      </c>
      <c r="I80" s="191" t="s">
        <v>936</v>
      </c>
      <c r="J80" s="104" t="s">
        <v>1457</v>
      </c>
      <c r="K80" s="191" t="s">
        <v>40</v>
      </c>
    </row>
    <row r="81" spans="1:996" s="108" customFormat="1" ht="37.15" customHeight="1" x14ac:dyDescent="0.25">
      <c r="A81" s="142"/>
      <c r="B81" s="225" t="s">
        <v>76</v>
      </c>
      <c r="C81" s="226"/>
      <c r="D81" s="63"/>
      <c r="E81" s="63"/>
      <c r="F81" s="63"/>
      <c r="G81" s="63"/>
      <c r="H81" s="63"/>
      <c r="I81" s="63"/>
      <c r="J81" s="82"/>
      <c r="K81" s="63"/>
    </row>
    <row r="82" spans="1:996" ht="60" x14ac:dyDescent="0.25">
      <c r="A82" s="130">
        <v>59</v>
      </c>
      <c r="B82" s="111" t="s">
        <v>239</v>
      </c>
      <c r="C82" s="27" t="s">
        <v>1016</v>
      </c>
      <c r="D82" s="111" t="s">
        <v>30</v>
      </c>
      <c r="E82" s="153" t="s">
        <v>1220</v>
      </c>
      <c r="F82" s="111" t="s">
        <v>361</v>
      </c>
      <c r="G82" s="24">
        <v>303317</v>
      </c>
      <c r="H82" s="114" t="s">
        <v>27</v>
      </c>
      <c r="I82" s="153" t="s">
        <v>953</v>
      </c>
      <c r="J82" s="104" t="s">
        <v>908</v>
      </c>
      <c r="K82" s="153" t="s">
        <v>69</v>
      </c>
    </row>
    <row r="83" spans="1:996" ht="75" x14ac:dyDescent="0.25">
      <c r="A83" s="130">
        <v>60</v>
      </c>
      <c r="B83" s="111" t="s">
        <v>89</v>
      </c>
      <c r="C83" s="112" t="s">
        <v>1017</v>
      </c>
      <c r="D83" s="176" t="s">
        <v>22</v>
      </c>
      <c r="E83" s="153" t="s">
        <v>1220</v>
      </c>
      <c r="F83" s="176"/>
      <c r="G83" s="56">
        <v>671595</v>
      </c>
      <c r="H83" s="114" t="s">
        <v>27</v>
      </c>
      <c r="I83" s="153" t="s">
        <v>818</v>
      </c>
      <c r="J83" s="177" t="s">
        <v>970</v>
      </c>
      <c r="K83" s="153" t="s">
        <v>63</v>
      </c>
    </row>
    <row r="84" spans="1:996" ht="90" x14ac:dyDescent="0.25">
      <c r="A84" s="130">
        <v>61</v>
      </c>
      <c r="B84" s="111" t="s">
        <v>77</v>
      </c>
      <c r="C84" s="112" t="s">
        <v>1491</v>
      </c>
      <c r="D84" s="111" t="s">
        <v>22</v>
      </c>
      <c r="E84" s="167" t="s">
        <v>1220</v>
      </c>
      <c r="F84" s="111"/>
      <c r="G84" s="114">
        <v>77036</v>
      </c>
      <c r="H84" s="114" t="s">
        <v>27</v>
      </c>
      <c r="I84" s="167" t="s">
        <v>818</v>
      </c>
      <c r="J84" s="104" t="s">
        <v>1492</v>
      </c>
      <c r="K84" s="153" t="s">
        <v>32</v>
      </c>
    </row>
    <row r="85" spans="1:996" ht="60" x14ac:dyDescent="0.25">
      <c r="A85" s="130">
        <v>62</v>
      </c>
      <c r="B85" s="111" t="s">
        <v>81</v>
      </c>
      <c r="C85" s="112" t="s">
        <v>476</v>
      </c>
      <c r="D85" s="111" t="s">
        <v>30</v>
      </c>
      <c r="E85" s="153" t="s">
        <v>1220</v>
      </c>
      <c r="F85" s="111" t="s">
        <v>644</v>
      </c>
      <c r="G85" s="114">
        <v>300000</v>
      </c>
      <c r="H85" s="114" t="s">
        <v>27</v>
      </c>
      <c r="I85" s="153" t="s">
        <v>953</v>
      </c>
      <c r="J85" s="104" t="s">
        <v>82</v>
      </c>
      <c r="K85" s="153" t="s">
        <v>83</v>
      </c>
    </row>
    <row r="86" spans="1:996" ht="60" x14ac:dyDescent="0.25">
      <c r="A86" s="130">
        <v>63</v>
      </c>
      <c r="B86" s="113" t="s">
        <v>258</v>
      </c>
      <c r="C86" s="112" t="s">
        <v>259</v>
      </c>
      <c r="D86" s="111" t="s">
        <v>30</v>
      </c>
      <c r="E86" s="153" t="s">
        <v>1220</v>
      </c>
      <c r="F86" s="111" t="s">
        <v>1324</v>
      </c>
      <c r="G86" s="114">
        <v>174000</v>
      </c>
      <c r="H86" s="114" t="s">
        <v>27</v>
      </c>
      <c r="I86" s="153" t="s">
        <v>953</v>
      </c>
      <c r="J86" s="104" t="s">
        <v>260</v>
      </c>
      <c r="K86" s="153" t="s">
        <v>50</v>
      </c>
    </row>
    <row r="87" spans="1:996" ht="45" x14ac:dyDescent="0.25">
      <c r="A87" s="130">
        <v>64</v>
      </c>
      <c r="B87" s="111" t="s">
        <v>84</v>
      </c>
      <c r="C87" s="112" t="s">
        <v>477</v>
      </c>
      <c r="D87" s="111" t="s">
        <v>22</v>
      </c>
      <c r="E87" s="153" t="s">
        <v>1220</v>
      </c>
      <c r="F87" s="111"/>
      <c r="G87" s="114">
        <v>150000</v>
      </c>
      <c r="H87" s="114" t="s">
        <v>27</v>
      </c>
      <c r="I87" s="153" t="s">
        <v>818</v>
      </c>
      <c r="J87" s="104" t="s">
        <v>85</v>
      </c>
      <c r="K87" s="153" t="s">
        <v>33</v>
      </c>
    </row>
    <row r="88" spans="1:996" ht="45" x14ac:dyDescent="0.25">
      <c r="A88" s="130">
        <v>65</v>
      </c>
      <c r="B88" s="111" t="s">
        <v>88</v>
      </c>
      <c r="C88" s="112" t="s">
        <v>479</v>
      </c>
      <c r="D88" s="176" t="s">
        <v>22</v>
      </c>
      <c r="E88" s="153" t="s">
        <v>1220</v>
      </c>
      <c r="F88" s="176"/>
      <c r="G88" s="111">
        <v>140000</v>
      </c>
      <c r="H88" s="114" t="s">
        <v>27</v>
      </c>
      <c r="I88" s="153" t="s">
        <v>818</v>
      </c>
      <c r="J88" s="104" t="s">
        <v>558</v>
      </c>
      <c r="K88" s="153" t="s">
        <v>20</v>
      </c>
    </row>
    <row r="89" spans="1:996" ht="60" x14ac:dyDescent="0.25">
      <c r="A89" s="130">
        <v>66</v>
      </c>
      <c r="B89" s="111" t="s">
        <v>91</v>
      </c>
      <c r="C89" s="112" t="s">
        <v>480</v>
      </c>
      <c r="D89" s="111" t="s">
        <v>30</v>
      </c>
      <c r="E89" s="153" t="s">
        <v>1220</v>
      </c>
      <c r="F89" s="111"/>
      <c r="G89" s="114">
        <v>210000</v>
      </c>
      <c r="H89" s="114" t="s">
        <v>27</v>
      </c>
      <c r="I89" s="153" t="s">
        <v>953</v>
      </c>
      <c r="J89" s="104" t="s">
        <v>92</v>
      </c>
      <c r="K89" s="153" t="s">
        <v>71</v>
      </c>
    </row>
    <row r="90" spans="1:996" ht="62.45" customHeight="1" x14ac:dyDescent="0.25">
      <c r="A90" s="130">
        <v>67</v>
      </c>
      <c r="B90" s="111" t="s">
        <v>93</v>
      </c>
      <c r="C90" s="112" t="s">
        <v>632</v>
      </c>
      <c r="D90" s="111" t="s">
        <v>30</v>
      </c>
      <c r="E90" s="153" t="s">
        <v>1220</v>
      </c>
      <c r="F90" s="111"/>
      <c r="G90" s="114">
        <v>120000</v>
      </c>
      <c r="H90" s="114" t="s">
        <v>27</v>
      </c>
      <c r="I90" s="153" t="s">
        <v>953</v>
      </c>
      <c r="J90" s="104" t="s">
        <v>909</v>
      </c>
      <c r="K90" s="153" t="s">
        <v>24</v>
      </c>
    </row>
    <row r="91" spans="1:996" ht="45" x14ac:dyDescent="0.25">
      <c r="A91" s="130">
        <v>68</v>
      </c>
      <c r="B91" s="111" t="s">
        <v>94</v>
      </c>
      <c r="C91" s="112" t="s">
        <v>481</v>
      </c>
      <c r="D91" s="111" t="s">
        <v>34</v>
      </c>
      <c r="E91" s="153" t="s">
        <v>1220</v>
      </c>
      <c r="F91" s="111"/>
      <c r="G91" s="114">
        <v>90615</v>
      </c>
      <c r="H91" s="114" t="s">
        <v>27</v>
      </c>
      <c r="I91" s="153" t="s">
        <v>1119</v>
      </c>
      <c r="J91" s="104" t="s">
        <v>428</v>
      </c>
      <c r="K91" s="153" t="s">
        <v>67</v>
      </c>
    </row>
    <row r="92" spans="1:996" ht="60" x14ac:dyDescent="0.25">
      <c r="A92" s="130">
        <v>69</v>
      </c>
      <c r="B92" s="111" t="s">
        <v>95</v>
      </c>
      <c r="C92" s="112" t="s">
        <v>96</v>
      </c>
      <c r="D92" s="176" t="s">
        <v>22</v>
      </c>
      <c r="E92" s="153" t="s">
        <v>1220</v>
      </c>
      <c r="F92" s="176"/>
      <c r="G92" s="114">
        <v>150000</v>
      </c>
      <c r="H92" s="114" t="s">
        <v>27</v>
      </c>
      <c r="I92" s="153" t="s">
        <v>818</v>
      </c>
      <c r="J92" s="104" t="s">
        <v>806</v>
      </c>
      <c r="K92" s="153" t="s">
        <v>56</v>
      </c>
    </row>
    <row r="93" spans="1:996" s="109" customFormat="1" ht="60" x14ac:dyDescent="0.25">
      <c r="A93" s="130">
        <v>70</v>
      </c>
      <c r="B93" s="185" t="s">
        <v>97</v>
      </c>
      <c r="C93" s="29" t="s">
        <v>1076</v>
      </c>
      <c r="D93" s="111" t="s">
        <v>30</v>
      </c>
      <c r="E93" s="153" t="s">
        <v>1220</v>
      </c>
      <c r="F93" s="111"/>
      <c r="G93" s="68">
        <v>300000</v>
      </c>
      <c r="H93" s="114" t="s">
        <v>27</v>
      </c>
      <c r="I93" s="153" t="s">
        <v>953</v>
      </c>
      <c r="J93" s="81" t="s">
        <v>429</v>
      </c>
      <c r="K93" s="50" t="s">
        <v>98</v>
      </c>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c r="AP93" s="107"/>
      <c r="AQ93" s="107"/>
      <c r="AR93" s="107"/>
      <c r="AS93" s="107"/>
      <c r="AT93" s="107"/>
      <c r="AU93" s="107"/>
      <c r="AV93" s="107"/>
      <c r="AW93" s="107"/>
      <c r="AX93" s="107"/>
      <c r="AY93" s="107"/>
      <c r="AZ93" s="107"/>
      <c r="BA93" s="107"/>
      <c r="BB93" s="107"/>
      <c r="BC93" s="107"/>
      <c r="BD93" s="107"/>
      <c r="BE93" s="107"/>
      <c r="BF93" s="107"/>
      <c r="BG93" s="107"/>
      <c r="BH93" s="107"/>
      <c r="BI93" s="107"/>
      <c r="BJ93" s="107"/>
      <c r="BK93" s="107"/>
      <c r="BL93" s="107"/>
      <c r="BM93" s="107"/>
      <c r="BN93" s="107"/>
      <c r="BO93" s="107"/>
      <c r="BP93" s="107"/>
      <c r="BQ93" s="107"/>
      <c r="BR93" s="107"/>
      <c r="BS93" s="107"/>
      <c r="BT93" s="107"/>
      <c r="BU93" s="107"/>
      <c r="BV93" s="107"/>
      <c r="BW93" s="107"/>
      <c r="BX93" s="107"/>
      <c r="BY93" s="107"/>
      <c r="BZ93" s="107"/>
      <c r="CA93" s="107"/>
      <c r="CB93" s="107"/>
      <c r="CC93" s="107"/>
      <c r="CD93" s="107"/>
      <c r="CE93" s="107"/>
      <c r="CF93" s="107"/>
      <c r="CG93" s="107"/>
      <c r="CH93" s="107"/>
      <c r="CI93" s="107"/>
      <c r="CJ93" s="107"/>
      <c r="CK93" s="107"/>
      <c r="CL93" s="107"/>
      <c r="CM93" s="107"/>
      <c r="CN93" s="107"/>
      <c r="CO93" s="107"/>
      <c r="CP93" s="107"/>
      <c r="CQ93" s="107"/>
      <c r="CR93" s="107"/>
      <c r="CS93" s="107"/>
      <c r="CT93" s="107"/>
      <c r="CU93" s="107"/>
      <c r="CV93" s="107"/>
      <c r="CW93" s="107"/>
      <c r="CX93" s="107"/>
      <c r="CY93" s="107"/>
      <c r="CZ93" s="107"/>
      <c r="DA93" s="107"/>
      <c r="DB93" s="107"/>
      <c r="DC93" s="107"/>
      <c r="DD93" s="107"/>
      <c r="DE93" s="107"/>
      <c r="DF93" s="107"/>
      <c r="DG93" s="107"/>
      <c r="DH93" s="107"/>
      <c r="DI93" s="107"/>
      <c r="DJ93" s="107"/>
      <c r="DK93" s="107"/>
      <c r="DL93" s="107"/>
      <c r="DM93" s="107"/>
      <c r="DN93" s="107"/>
      <c r="DO93" s="107"/>
      <c r="DP93" s="107"/>
      <c r="DQ93" s="107"/>
      <c r="DR93" s="107"/>
      <c r="DS93" s="107"/>
      <c r="DT93" s="107"/>
      <c r="DU93" s="107"/>
      <c r="DV93" s="107"/>
      <c r="DW93" s="107"/>
      <c r="DX93" s="107"/>
      <c r="DY93" s="107"/>
      <c r="DZ93" s="107"/>
      <c r="EA93" s="107"/>
      <c r="EB93" s="107"/>
      <c r="EC93" s="107"/>
      <c r="ED93" s="107"/>
      <c r="EE93" s="107"/>
      <c r="EF93" s="107"/>
      <c r="EG93" s="107"/>
      <c r="EH93" s="107"/>
      <c r="EI93" s="107"/>
      <c r="EJ93" s="107"/>
      <c r="EK93" s="107"/>
      <c r="EL93" s="107"/>
      <c r="EM93" s="107"/>
      <c r="EN93" s="107"/>
      <c r="EO93" s="107"/>
      <c r="EP93" s="107"/>
      <c r="EQ93" s="107"/>
      <c r="ER93" s="107"/>
      <c r="ES93" s="107"/>
      <c r="ET93" s="107"/>
      <c r="EU93" s="107"/>
      <c r="EV93" s="107"/>
      <c r="EW93" s="107"/>
      <c r="EX93" s="107"/>
      <c r="EY93" s="107"/>
      <c r="EZ93" s="107"/>
      <c r="FA93" s="107"/>
      <c r="FB93" s="107"/>
      <c r="FC93" s="107"/>
      <c r="FD93" s="107"/>
      <c r="FE93" s="107"/>
      <c r="FF93" s="107"/>
      <c r="FG93" s="107"/>
      <c r="FH93" s="107"/>
      <c r="FI93" s="107"/>
      <c r="FJ93" s="107"/>
      <c r="FK93" s="107"/>
      <c r="FL93" s="107"/>
      <c r="FM93" s="107"/>
      <c r="FN93" s="107"/>
      <c r="FO93" s="107"/>
      <c r="FP93" s="107"/>
      <c r="FQ93" s="107"/>
      <c r="FR93" s="107"/>
      <c r="FS93" s="107"/>
      <c r="FT93" s="107"/>
      <c r="FU93" s="107"/>
      <c r="FV93" s="107"/>
      <c r="FW93" s="107"/>
      <c r="FX93" s="107"/>
      <c r="FY93" s="107"/>
      <c r="FZ93" s="107"/>
      <c r="GA93" s="107"/>
      <c r="GB93" s="107"/>
      <c r="GC93" s="107"/>
      <c r="GD93" s="107"/>
      <c r="GE93" s="107"/>
      <c r="GF93" s="107"/>
      <c r="GG93" s="107"/>
      <c r="GH93" s="107"/>
      <c r="GI93" s="107"/>
      <c r="GJ93" s="107"/>
      <c r="GK93" s="107"/>
      <c r="GL93" s="107"/>
      <c r="GM93" s="107"/>
      <c r="GN93" s="107"/>
      <c r="GO93" s="107"/>
      <c r="GP93" s="107"/>
      <c r="GQ93" s="107"/>
      <c r="GR93" s="107"/>
      <c r="GS93" s="107"/>
      <c r="GT93" s="107"/>
      <c r="GU93" s="107"/>
      <c r="GV93" s="107"/>
      <c r="GW93" s="107"/>
      <c r="GX93" s="107"/>
      <c r="GY93" s="107"/>
      <c r="GZ93" s="107"/>
      <c r="HA93" s="107"/>
      <c r="HB93" s="107"/>
      <c r="HC93" s="107"/>
      <c r="HD93" s="107"/>
      <c r="HE93" s="107"/>
      <c r="HF93" s="107"/>
      <c r="HG93" s="107"/>
      <c r="HH93" s="107"/>
      <c r="HI93" s="107"/>
      <c r="HJ93" s="107"/>
      <c r="HK93" s="107"/>
      <c r="HL93" s="107"/>
      <c r="HM93" s="107"/>
      <c r="HN93" s="107"/>
      <c r="HO93" s="107"/>
      <c r="HP93" s="107"/>
      <c r="HQ93" s="107"/>
      <c r="HR93" s="107"/>
      <c r="HS93" s="107"/>
      <c r="HT93" s="107"/>
      <c r="HU93" s="107"/>
      <c r="HV93" s="107"/>
      <c r="HW93" s="107"/>
      <c r="HX93" s="107"/>
      <c r="HY93" s="107"/>
      <c r="HZ93" s="107"/>
      <c r="IA93" s="107"/>
      <c r="IB93" s="107"/>
      <c r="IC93" s="107"/>
      <c r="ID93" s="107"/>
      <c r="IE93" s="107"/>
      <c r="IF93" s="107"/>
      <c r="IG93" s="107"/>
      <c r="IH93" s="107"/>
      <c r="II93" s="107"/>
      <c r="IJ93" s="107"/>
      <c r="IK93" s="107"/>
      <c r="IL93" s="107"/>
      <c r="IM93" s="107"/>
      <c r="IN93" s="107"/>
      <c r="IO93" s="107"/>
      <c r="IP93" s="107"/>
      <c r="IQ93" s="107"/>
      <c r="IR93" s="107"/>
      <c r="IS93" s="107"/>
      <c r="IT93" s="107"/>
      <c r="IU93" s="107"/>
      <c r="IV93" s="107"/>
      <c r="IW93" s="107"/>
      <c r="IX93" s="107"/>
      <c r="IY93" s="107"/>
      <c r="IZ93" s="107"/>
      <c r="JA93" s="107"/>
      <c r="JB93" s="107"/>
      <c r="JC93" s="107"/>
      <c r="JD93" s="107"/>
      <c r="JE93" s="107"/>
      <c r="JF93" s="107"/>
      <c r="JG93" s="107"/>
      <c r="JH93" s="107"/>
      <c r="JI93" s="107"/>
      <c r="JJ93" s="107"/>
      <c r="JK93" s="107"/>
      <c r="JL93" s="107"/>
      <c r="JM93" s="107"/>
      <c r="JN93" s="107"/>
      <c r="JO93" s="107"/>
      <c r="JP93" s="107"/>
      <c r="JQ93" s="107"/>
      <c r="JR93" s="107"/>
      <c r="JS93" s="107"/>
      <c r="JT93" s="107"/>
      <c r="JU93" s="107"/>
      <c r="JV93" s="107"/>
      <c r="JW93" s="107"/>
      <c r="JX93" s="107"/>
      <c r="JY93" s="107"/>
      <c r="JZ93" s="107"/>
      <c r="KA93" s="107"/>
      <c r="KB93" s="107"/>
      <c r="KC93" s="107"/>
      <c r="KD93" s="107"/>
      <c r="KE93" s="107"/>
      <c r="KF93" s="107"/>
      <c r="KG93" s="107"/>
      <c r="KH93" s="107"/>
      <c r="KI93" s="107"/>
      <c r="KJ93" s="107"/>
      <c r="KK93" s="107"/>
      <c r="KL93" s="107"/>
      <c r="KM93" s="107"/>
      <c r="KN93" s="107"/>
      <c r="KO93" s="107"/>
      <c r="KP93" s="107"/>
      <c r="KQ93" s="107"/>
      <c r="KR93" s="107"/>
      <c r="KS93" s="107"/>
      <c r="KT93" s="107"/>
      <c r="KU93" s="107"/>
      <c r="KV93" s="107"/>
      <c r="KW93" s="107"/>
      <c r="KX93" s="107"/>
      <c r="KY93" s="107"/>
      <c r="KZ93" s="107"/>
      <c r="LA93" s="107"/>
      <c r="LB93" s="107"/>
      <c r="LC93" s="107"/>
      <c r="LD93" s="107"/>
      <c r="LE93" s="107"/>
      <c r="LF93" s="107"/>
      <c r="LG93" s="107"/>
      <c r="LH93" s="107"/>
      <c r="LI93" s="107"/>
      <c r="LJ93" s="107"/>
      <c r="LK93" s="107"/>
      <c r="LL93" s="107"/>
      <c r="LM93" s="107"/>
      <c r="LN93" s="107"/>
      <c r="LO93" s="107"/>
      <c r="LP93" s="107"/>
      <c r="LQ93" s="107"/>
      <c r="LR93" s="107"/>
      <c r="LS93" s="107"/>
      <c r="LT93" s="107"/>
      <c r="LU93" s="107"/>
      <c r="LV93" s="107"/>
      <c r="LW93" s="107"/>
      <c r="LX93" s="107"/>
      <c r="LY93" s="107"/>
      <c r="LZ93" s="107"/>
      <c r="MA93" s="107"/>
      <c r="MB93" s="107"/>
      <c r="MC93" s="107"/>
      <c r="MD93" s="107"/>
      <c r="ME93" s="107"/>
      <c r="MF93" s="107"/>
      <c r="MG93" s="107"/>
      <c r="MH93" s="107"/>
      <c r="MI93" s="107"/>
      <c r="MJ93" s="107"/>
      <c r="MK93" s="107"/>
      <c r="ML93" s="107"/>
      <c r="MM93" s="107"/>
      <c r="MN93" s="107"/>
      <c r="MO93" s="107"/>
      <c r="MP93" s="107"/>
      <c r="MQ93" s="107"/>
      <c r="MR93" s="107"/>
      <c r="MS93" s="107"/>
      <c r="MT93" s="107"/>
      <c r="MU93" s="107"/>
      <c r="MV93" s="107"/>
      <c r="MW93" s="107"/>
      <c r="MX93" s="107"/>
      <c r="MY93" s="107"/>
      <c r="MZ93" s="107"/>
      <c r="NA93" s="107"/>
      <c r="NB93" s="107"/>
      <c r="NC93" s="107"/>
      <c r="ND93" s="107"/>
      <c r="NE93" s="107"/>
      <c r="NF93" s="107"/>
      <c r="NG93" s="107"/>
      <c r="NH93" s="107"/>
      <c r="NI93" s="107"/>
      <c r="NJ93" s="107"/>
      <c r="NK93" s="107"/>
      <c r="NL93" s="107"/>
      <c r="NM93" s="107"/>
      <c r="NN93" s="107"/>
      <c r="NO93" s="107"/>
      <c r="NP93" s="107"/>
      <c r="NQ93" s="107"/>
      <c r="NR93" s="107"/>
      <c r="NS93" s="107"/>
      <c r="NT93" s="107"/>
      <c r="NU93" s="107"/>
      <c r="NV93" s="107"/>
      <c r="NW93" s="107"/>
      <c r="NX93" s="107"/>
      <c r="NY93" s="107"/>
      <c r="NZ93" s="107"/>
      <c r="OA93" s="107"/>
      <c r="OB93" s="107"/>
      <c r="OC93" s="107"/>
      <c r="OD93" s="107"/>
      <c r="OE93" s="107"/>
      <c r="OF93" s="107"/>
      <c r="OG93" s="107"/>
      <c r="OH93" s="107"/>
      <c r="OI93" s="107"/>
      <c r="OJ93" s="107"/>
      <c r="OK93" s="107"/>
      <c r="OL93" s="107"/>
      <c r="OM93" s="107"/>
      <c r="ON93" s="107"/>
      <c r="OO93" s="107"/>
      <c r="OP93" s="107"/>
      <c r="OQ93" s="107"/>
      <c r="OR93" s="107"/>
      <c r="OS93" s="107"/>
      <c r="OT93" s="107"/>
      <c r="OU93" s="107"/>
      <c r="OV93" s="107"/>
      <c r="OW93" s="107"/>
      <c r="OX93" s="107"/>
      <c r="OY93" s="107"/>
      <c r="OZ93" s="107"/>
      <c r="PA93" s="107"/>
      <c r="PB93" s="107"/>
      <c r="PC93" s="107"/>
      <c r="PD93" s="107"/>
      <c r="PE93" s="107"/>
      <c r="PF93" s="107"/>
      <c r="PG93" s="107"/>
      <c r="PH93" s="107"/>
      <c r="PI93" s="107"/>
      <c r="PJ93" s="107"/>
      <c r="PK93" s="107"/>
      <c r="PL93" s="107"/>
      <c r="PM93" s="107"/>
      <c r="PN93" s="107"/>
      <c r="PO93" s="107"/>
      <c r="PP93" s="107"/>
      <c r="PQ93" s="107"/>
      <c r="PR93" s="107"/>
      <c r="PS93" s="107"/>
      <c r="PT93" s="107"/>
      <c r="PU93" s="107"/>
      <c r="PV93" s="107"/>
      <c r="PW93" s="107"/>
      <c r="PX93" s="107"/>
      <c r="PY93" s="107"/>
      <c r="PZ93" s="107"/>
      <c r="QA93" s="107"/>
      <c r="QB93" s="107"/>
      <c r="QC93" s="107"/>
      <c r="QD93" s="107"/>
      <c r="QE93" s="107"/>
      <c r="QF93" s="107"/>
      <c r="QG93" s="107"/>
      <c r="QH93" s="107"/>
      <c r="QI93" s="107"/>
      <c r="QJ93" s="107"/>
      <c r="QK93" s="107"/>
      <c r="QL93" s="107"/>
      <c r="QM93" s="107"/>
      <c r="QN93" s="107"/>
      <c r="QO93" s="107"/>
      <c r="QP93" s="107"/>
      <c r="QQ93" s="107"/>
      <c r="QR93" s="107"/>
      <c r="QS93" s="107"/>
      <c r="QT93" s="107"/>
      <c r="QU93" s="107"/>
      <c r="QV93" s="107"/>
      <c r="QW93" s="107"/>
      <c r="QX93" s="107"/>
      <c r="QY93" s="107"/>
      <c r="QZ93" s="107"/>
      <c r="RA93" s="107"/>
      <c r="RB93" s="107"/>
      <c r="RC93" s="107"/>
      <c r="RD93" s="107"/>
      <c r="RE93" s="107"/>
      <c r="RF93" s="107"/>
      <c r="RG93" s="107"/>
      <c r="RH93" s="107"/>
      <c r="RI93" s="107"/>
      <c r="RJ93" s="107"/>
      <c r="RK93" s="107"/>
      <c r="RL93" s="107"/>
      <c r="RM93" s="107"/>
      <c r="RN93" s="107"/>
      <c r="RO93" s="107"/>
      <c r="RP93" s="107"/>
      <c r="RQ93" s="107"/>
      <c r="RR93" s="107"/>
      <c r="RS93" s="107"/>
      <c r="RT93" s="107"/>
      <c r="RU93" s="107"/>
      <c r="RV93" s="107"/>
      <c r="RW93" s="107"/>
      <c r="RX93" s="107"/>
      <c r="RY93" s="107"/>
      <c r="RZ93" s="107"/>
      <c r="SA93" s="107"/>
      <c r="SB93" s="107"/>
      <c r="SC93" s="107"/>
      <c r="SD93" s="107"/>
      <c r="SE93" s="107"/>
      <c r="SF93" s="107"/>
      <c r="SG93" s="107"/>
      <c r="SH93" s="107"/>
      <c r="SI93" s="107"/>
      <c r="SJ93" s="107"/>
      <c r="SK93" s="107"/>
      <c r="SL93" s="107"/>
      <c r="SM93" s="107"/>
      <c r="SN93" s="107"/>
      <c r="SO93" s="107"/>
      <c r="SP93" s="107"/>
      <c r="SQ93" s="107"/>
      <c r="SR93" s="107"/>
      <c r="SS93" s="107"/>
      <c r="ST93" s="107"/>
      <c r="SU93" s="107"/>
      <c r="SV93" s="107"/>
      <c r="SW93" s="107"/>
      <c r="SX93" s="107"/>
      <c r="SY93" s="107"/>
      <c r="SZ93" s="107"/>
      <c r="TA93" s="107"/>
      <c r="TB93" s="107"/>
      <c r="TC93" s="107"/>
      <c r="TD93" s="107"/>
      <c r="TE93" s="107"/>
      <c r="TF93" s="107"/>
      <c r="TG93" s="107"/>
      <c r="TH93" s="107"/>
      <c r="TI93" s="107"/>
      <c r="TJ93" s="107"/>
      <c r="TK93" s="107"/>
      <c r="TL93" s="107"/>
      <c r="TM93" s="107"/>
      <c r="TN93" s="107"/>
      <c r="TO93" s="107"/>
      <c r="TP93" s="107"/>
      <c r="TQ93" s="107"/>
      <c r="TR93" s="107"/>
      <c r="TS93" s="107"/>
      <c r="TT93" s="107"/>
      <c r="TU93" s="107"/>
      <c r="TV93" s="107"/>
      <c r="TW93" s="107"/>
      <c r="TX93" s="107"/>
      <c r="TY93" s="107"/>
      <c r="TZ93" s="107"/>
      <c r="UA93" s="107"/>
      <c r="UB93" s="107"/>
      <c r="UC93" s="107"/>
      <c r="UD93" s="107"/>
      <c r="UE93" s="107"/>
      <c r="UF93" s="107"/>
      <c r="UG93" s="107"/>
      <c r="UH93" s="107"/>
      <c r="UI93" s="107"/>
      <c r="UJ93" s="107"/>
      <c r="UK93" s="107"/>
      <c r="UL93" s="107"/>
      <c r="UM93" s="107"/>
      <c r="UN93" s="107"/>
      <c r="UO93" s="107"/>
      <c r="UP93" s="107"/>
      <c r="UQ93" s="107"/>
      <c r="UR93" s="107"/>
      <c r="US93" s="107"/>
      <c r="UT93" s="107"/>
      <c r="UU93" s="107"/>
      <c r="UV93" s="107"/>
      <c r="UW93" s="107"/>
      <c r="UX93" s="107"/>
      <c r="UY93" s="107"/>
      <c r="UZ93" s="107"/>
      <c r="VA93" s="107"/>
      <c r="VB93" s="107"/>
      <c r="VC93" s="107"/>
      <c r="VD93" s="107"/>
      <c r="VE93" s="107"/>
      <c r="VF93" s="107"/>
      <c r="VG93" s="107"/>
      <c r="VH93" s="107"/>
      <c r="VI93" s="107"/>
      <c r="VJ93" s="107"/>
      <c r="VK93" s="107"/>
      <c r="VL93" s="107"/>
      <c r="VM93" s="107"/>
      <c r="VN93" s="107"/>
      <c r="VO93" s="107"/>
      <c r="VP93" s="107"/>
      <c r="VQ93" s="107"/>
      <c r="VR93" s="107"/>
      <c r="VS93" s="107"/>
      <c r="VT93" s="107"/>
      <c r="VU93" s="107"/>
      <c r="VV93" s="107"/>
      <c r="VW93" s="107"/>
      <c r="VX93" s="107"/>
      <c r="VY93" s="107"/>
      <c r="VZ93" s="107"/>
      <c r="WA93" s="107"/>
      <c r="WB93" s="107"/>
      <c r="WC93" s="107"/>
      <c r="WD93" s="107"/>
      <c r="WE93" s="107"/>
      <c r="WF93" s="107"/>
      <c r="WG93" s="107"/>
      <c r="WH93" s="107"/>
      <c r="WI93" s="107"/>
      <c r="WJ93" s="107"/>
      <c r="WK93" s="107"/>
      <c r="WL93" s="107"/>
      <c r="WM93" s="107"/>
      <c r="WN93" s="107"/>
      <c r="WO93" s="107"/>
      <c r="WP93" s="107"/>
      <c r="WQ93" s="107"/>
      <c r="WR93" s="107"/>
      <c r="WS93" s="107"/>
      <c r="WT93" s="107"/>
      <c r="WU93" s="107"/>
      <c r="WV93" s="107"/>
      <c r="WW93" s="107"/>
      <c r="WX93" s="107"/>
      <c r="WY93" s="107"/>
      <c r="WZ93" s="107"/>
      <c r="XA93" s="107"/>
      <c r="XB93" s="107"/>
      <c r="XC93" s="107"/>
      <c r="XD93" s="107"/>
      <c r="XE93" s="107"/>
      <c r="XF93" s="107"/>
      <c r="XG93" s="107"/>
      <c r="XH93" s="107"/>
      <c r="XI93" s="107"/>
      <c r="XJ93" s="107"/>
      <c r="XK93" s="107"/>
      <c r="XL93" s="107"/>
      <c r="XM93" s="107"/>
      <c r="XN93" s="107"/>
      <c r="XO93" s="107"/>
      <c r="XP93" s="107"/>
      <c r="XQ93" s="107"/>
      <c r="XR93" s="107"/>
      <c r="XS93" s="107"/>
      <c r="XT93" s="107"/>
      <c r="XU93" s="107"/>
      <c r="XV93" s="107"/>
      <c r="XW93" s="107"/>
      <c r="XX93" s="107"/>
      <c r="XY93" s="107"/>
      <c r="XZ93" s="107"/>
      <c r="YA93" s="107"/>
      <c r="YB93" s="107"/>
      <c r="YC93" s="107"/>
      <c r="YD93" s="107"/>
      <c r="YE93" s="107"/>
      <c r="YF93" s="107"/>
      <c r="YG93" s="107"/>
      <c r="YH93" s="107"/>
      <c r="YI93" s="107"/>
      <c r="YJ93" s="107"/>
      <c r="YK93" s="107"/>
      <c r="YL93" s="107"/>
      <c r="YM93" s="107"/>
      <c r="YN93" s="107"/>
      <c r="YO93" s="107"/>
      <c r="YP93" s="107"/>
      <c r="YQ93" s="107"/>
      <c r="YR93" s="107"/>
      <c r="YS93" s="107"/>
      <c r="YT93" s="107"/>
      <c r="YU93" s="107"/>
      <c r="YV93" s="107"/>
      <c r="YW93" s="107"/>
      <c r="YX93" s="107"/>
      <c r="YY93" s="107"/>
      <c r="YZ93" s="107"/>
      <c r="ZA93" s="107"/>
      <c r="ZB93" s="107"/>
      <c r="ZC93" s="107"/>
      <c r="ZD93" s="107"/>
      <c r="ZE93" s="107"/>
      <c r="ZF93" s="107"/>
      <c r="ZG93" s="107"/>
      <c r="ZH93" s="107"/>
      <c r="ZI93" s="107"/>
      <c r="ZJ93" s="107"/>
      <c r="ZK93" s="107"/>
      <c r="ZL93" s="107"/>
      <c r="ZM93" s="107"/>
      <c r="ZN93" s="107"/>
      <c r="ZO93" s="107"/>
      <c r="ZP93" s="107"/>
      <c r="ZQ93" s="107"/>
      <c r="ZR93" s="107"/>
      <c r="ZS93" s="107"/>
      <c r="ZT93" s="107"/>
      <c r="ZU93" s="107"/>
      <c r="ZV93" s="107"/>
      <c r="ZW93" s="107"/>
      <c r="ZX93" s="107"/>
      <c r="ZY93" s="107"/>
      <c r="ZZ93" s="107"/>
      <c r="AAA93" s="107"/>
      <c r="AAB93" s="107"/>
      <c r="AAC93" s="107"/>
      <c r="AAD93" s="107"/>
      <c r="AAE93" s="107"/>
      <c r="AAF93" s="107"/>
      <c r="AAG93" s="107"/>
      <c r="AAH93" s="107"/>
      <c r="AAI93" s="107"/>
      <c r="AAJ93" s="107"/>
      <c r="AAK93" s="107"/>
      <c r="AAL93" s="107"/>
      <c r="AAM93" s="107"/>
      <c r="AAN93" s="107"/>
      <c r="AAO93" s="107"/>
      <c r="AAP93" s="107"/>
      <c r="AAQ93" s="107"/>
      <c r="AAR93" s="107"/>
      <c r="AAS93" s="107"/>
      <c r="AAT93" s="107"/>
      <c r="AAU93" s="107"/>
      <c r="AAV93" s="107"/>
      <c r="AAW93" s="107"/>
      <c r="AAX93" s="107"/>
      <c r="AAY93" s="107"/>
      <c r="AAZ93" s="107"/>
      <c r="ABA93" s="107"/>
      <c r="ABB93" s="107"/>
      <c r="ABC93" s="107"/>
      <c r="ABD93" s="107"/>
      <c r="ABE93" s="107"/>
      <c r="ABF93" s="107"/>
      <c r="ABG93" s="107"/>
      <c r="ABH93" s="107"/>
      <c r="ABI93" s="107"/>
      <c r="ABJ93" s="107"/>
      <c r="ABK93" s="107"/>
      <c r="ABL93" s="107"/>
      <c r="ABM93" s="107"/>
      <c r="ABN93" s="107"/>
      <c r="ABO93" s="107"/>
      <c r="ABP93" s="107"/>
      <c r="ABQ93" s="107"/>
      <c r="ABR93" s="107"/>
      <c r="ABS93" s="107"/>
      <c r="ABT93" s="107"/>
      <c r="ABU93" s="107"/>
      <c r="ABV93" s="107"/>
      <c r="ABW93" s="107"/>
      <c r="ABX93" s="107"/>
      <c r="ABY93" s="107"/>
      <c r="ABZ93" s="107"/>
      <c r="ACA93" s="107"/>
      <c r="ACB93" s="107"/>
      <c r="ACC93" s="107"/>
      <c r="ACD93" s="107"/>
      <c r="ACE93" s="107"/>
      <c r="ACF93" s="107"/>
      <c r="ACG93" s="107"/>
      <c r="ACH93" s="107"/>
      <c r="ACI93" s="107"/>
      <c r="ACJ93" s="107"/>
      <c r="ACK93" s="107"/>
      <c r="ACL93" s="107"/>
      <c r="ACM93" s="107"/>
      <c r="ACN93" s="107"/>
      <c r="ACO93" s="107"/>
      <c r="ACP93" s="107"/>
      <c r="ACQ93" s="107"/>
      <c r="ACR93" s="107"/>
      <c r="ACS93" s="107"/>
      <c r="ACT93" s="107"/>
      <c r="ACU93" s="107"/>
      <c r="ACV93" s="107"/>
      <c r="ACW93" s="107"/>
      <c r="ACX93" s="107"/>
      <c r="ACY93" s="107"/>
      <c r="ACZ93" s="107"/>
      <c r="ADA93" s="107"/>
      <c r="ADB93" s="107"/>
      <c r="ADC93" s="107"/>
      <c r="ADD93" s="107"/>
      <c r="ADE93" s="107"/>
      <c r="ADF93" s="107"/>
      <c r="ADG93" s="107"/>
      <c r="ADH93" s="107"/>
      <c r="ADI93" s="107"/>
      <c r="ADJ93" s="107"/>
      <c r="ADK93" s="107"/>
      <c r="ADL93" s="107"/>
      <c r="ADM93" s="107"/>
      <c r="ADN93" s="107"/>
      <c r="ADO93" s="107"/>
      <c r="ADP93" s="107"/>
      <c r="ADQ93" s="107"/>
      <c r="ADR93" s="107"/>
      <c r="ADS93" s="107"/>
      <c r="ADT93" s="107"/>
      <c r="ADU93" s="107"/>
      <c r="ADV93" s="107"/>
      <c r="ADW93" s="107"/>
      <c r="ADX93" s="107"/>
      <c r="ADY93" s="107"/>
      <c r="ADZ93" s="107"/>
      <c r="AEA93" s="107"/>
      <c r="AEB93" s="107"/>
      <c r="AEC93" s="107"/>
      <c r="AED93" s="107"/>
      <c r="AEE93" s="107"/>
      <c r="AEF93" s="107"/>
      <c r="AEG93" s="107"/>
      <c r="AEH93" s="107"/>
      <c r="AEI93" s="107"/>
      <c r="AEJ93" s="107"/>
      <c r="AEK93" s="107"/>
      <c r="AEL93" s="107"/>
      <c r="AEM93" s="107"/>
      <c r="AEN93" s="107"/>
      <c r="AEO93" s="107"/>
      <c r="AEP93" s="107"/>
      <c r="AEQ93" s="107"/>
      <c r="AER93" s="107"/>
      <c r="AES93" s="107"/>
      <c r="AET93" s="107"/>
      <c r="AEU93" s="107"/>
      <c r="AEV93" s="107"/>
      <c r="AEW93" s="107"/>
      <c r="AEX93" s="107"/>
      <c r="AEY93" s="107"/>
      <c r="AEZ93" s="107"/>
      <c r="AFA93" s="107"/>
      <c r="AFB93" s="107"/>
      <c r="AFC93" s="107"/>
      <c r="AFD93" s="107"/>
      <c r="AFE93" s="107"/>
      <c r="AFF93" s="107"/>
      <c r="AFG93" s="107"/>
      <c r="AFH93" s="107"/>
      <c r="AFI93" s="107"/>
      <c r="AFJ93" s="107"/>
      <c r="AFK93" s="107"/>
      <c r="AFL93" s="107"/>
      <c r="AFM93" s="107"/>
      <c r="AFN93" s="107"/>
      <c r="AFO93" s="107"/>
      <c r="AFP93" s="107"/>
      <c r="AFQ93" s="107"/>
      <c r="AFR93" s="107"/>
      <c r="AFS93" s="107"/>
      <c r="AFT93" s="107"/>
      <c r="AFU93" s="107"/>
      <c r="AFV93" s="107"/>
      <c r="AFW93" s="107"/>
      <c r="AFX93" s="107"/>
      <c r="AFY93" s="107"/>
      <c r="AFZ93" s="107"/>
      <c r="AGA93" s="107"/>
      <c r="AGB93" s="107"/>
      <c r="AGC93" s="107"/>
      <c r="AGD93" s="107"/>
      <c r="AGE93" s="107"/>
      <c r="AGF93" s="107"/>
      <c r="AGG93" s="107"/>
      <c r="AGH93" s="107"/>
      <c r="AGI93" s="107"/>
      <c r="AGJ93" s="107"/>
      <c r="AGK93" s="107"/>
      <c r="AGL93" s="107"/>
      <c r="AGM93" s="107"/>
      <c r="AGN93" s="107"/>
      <c r="AGO93" s="107"/>
      <c r="AGP93" s="107"/>
      <c r="AGQ93" s="107"/>
      <c r="AGR93" s="107"/>
      <c r="AGS93" s="107"/>
      <c r="AGT93" s="107"/>
      <c r="AGU93" s="107"/>
      <c r="AGV93" s="107"/>
      <c r="AGW93" s="107"/>
      <c r="AGX93" s="107"/>
      <c r="AGY93" s="107"/>
      <c r="AGZ93" s="107"/>
      <c r="AHA93" s="107"/>
      <c r="AHB93" s="107"/>
      <c r="AHC93" s="107"/>
      <c r="AHD93" s="107"/>
      <c r="AHE93" s="107"/>
      <c r="AHF93" s="107"/>
      <c r="AHG93" s="107"/>
      <c r="AHH93" s="107"/>
      <c r="AHI93" s="107"/>
      <c r="AHJ93" s="107"/>
      <c r="AHK93" s="107"/>
      <c r="AHL93" s="107"/>
      <c r="AHM93" s="107"/>
      <c r="AHN93" s="107"/>
      <c r="AHO93" s="107"/>
      <c r="AHP93" s="107"/>
      <c r="AHQ93" s="107"/>
      <c r="AHR93" s="107"/>
      <c r="AHS93" s="107"/>
      <c r="AHT93" s="107"/>
      <c r="AHU93" s="107"/>
      <c r="AHV93" s="107"/>
      <c r="AHW93" s="107"/>
      <c r="AHX93" s="107"/>
      <c r="AHY93" s="107"/>
      <c r="AHZ93" s="107"/>
      <c r="AIA93" s="107"/>
      <c r="AIB93" s="107"/>
      <c r="AIC93" s="107"/>
      <c r="AID93" s="107"/>
      <c r="AIE93" s="107"/>
      <c r="AIF93" s="107"/>
      <c r="AIG93" s="107"/>
      <c r="AIH93" s="107"/>
      <c r="AII93" s="107"/>
      <c r="AIJ93" s="107"/>
      <c r="AIK93" s="107"/>
      <c r="AIL93" s="107"/>
      <c r="AIM93" s="107"/>
      <c r="AIN93" s="107"/>
      <c r="AIO93" s="107"/>
      <c r="AIP93" s="107"/>
      <c r="AIQ93" s="107"/>
      <c r="AIR93" s="107"/>
      <c r="AIS93" s="107"/>
      <c r="AIT93" s="107"/>
      <c r="AIU93" s="107"/>
      <c r="AIV93" s="107"/>
      <c r="AIW93" s="107"/>
      <c r="AIX93" s="107"/>
      <c r="AIY93" s="107"/>
      <c r="AIZ93" s="107"/>
      <c r="AJA93" s="107"/>
      <c r="AJB93" s="107"/>
      <c r="AJC93" s="107"/>
      <c r="AJD93" s="107"/>
      <c r="AJE93" s="107"/>
      <c r="AJF93" s="107"/>
      <c r="AJG93" s="107"/>
      <c r="AJH93" s="107"/>
      <c r="AJI93" s="107"/>
      <c r="AJJ93" s="107"/>
      <c r="AJK93" s="107"/>
      <c r="AJL93" s="107"/>
      <c r="AJM93" s="107"/>
      <c r="AJN93" s="107"/>
      <c r="AJO93" s="107"/>
      <c r="AJP93" s="107"/>
      <c r="AJQ93" s="107"/>
      <c r="AJR93" s="107"/>
      <c r="AJS93" s="107"/>
      <c r="AJT93" s="107"/>
      <c r="AJU93" s="107"/>
      <c r="AJV93" s="107"/>
      <c r="AJW93" s="107"/>
      <c r="AJX93" s="107"/>
      <c r="AJY93" s="107"/>
      <c r="AJZ93" s="107"/>
      <c r="AKA93" s="107"/>
      <c r="AKB93" s="107"/>
      <c r="AKC93" s="107"/>
      <c r="AKD93" s="107"/>
      <c r="AKE93" s="107"/>
      <c r="AKF93" s="107"/>
      <c r="AKG93" s="107"/>
      <c r="AKH93" s="107"/>
      <c r="AKI93" s="107"/>
      <c r="AKJ93" s="107"/>
      <c r="AKK93" s="107"/>
      <c r="AKL93" s="107"/>
      <c r="AKM93" s="107"/>
      <c r="AKN93" s="107"/>
      <c r="AKO93" s="107"/>
      <c r="AKP93" s="107"/>
      <c r="AKQ93" s="107"/>
      <c r="AKR93" s="107"/>
      <c r="AKS93" s="107"/>
      <c r="AKT93" s="107"/>
      <c r="AKU93" s="107"/>
      <c r="AKV93" s="107"/>
      <c r="AKW93" s="107"/>
      <c r="AKX93" s="107"/>
      <c r="AKY93" s="107"/>
      <c r="AKZ93" s="107"/>
      <c r="ALA93" s="107"/>
      <c r="ALB93" s="107"/>
      <c r="ALC93" s="107"/>
      <c r="ALD93" s="107"/>
      <c r="ALE93" s="107"/>
      <c r="ALF93" s="107"/>
      <c r="ALG93" s="107"/>
      <c r="ALH93" s="107"/>
    </row>
    <row r="94" spans="1:996" ht="60" x14ac:dyDescent="0.25">
      <c r="A94" s="130">
        <v>71</v>
      </c>
      <c r="B94" s="113" t="s">
        <v>252</v>
      </c>
      <c r="C94" s="112" t="s">
        <v>253</v>
      </c>
      <c r="D94" s="111" t="s">
        <v>22</v>
      </c>
      <c r="E94" s="153" t="s">
        <v>1220</v>
      </c>
      <c r="F94" s="111" t="s">
        <v>1325</v>
      </c>
      <c r="G94" s="114">
        <v>234000</v>
      </c>
      <c r="H94" s="114" t="s">
        <v>27</v>
      </c>
      <c r="I94" s="153" t="s">
        <v>818</v>
      </c>
      <c r="J94" s="104" t="s">
        <v>254</v>
      </c>
      <c r="K94" s="153" t="s">
        <v>68</v>
      </c>
    </row>
    <row r="95" spans="1:996" ht="60" x14ac:dyDescent="0.25">
      <c r="A95" s="130">
        <v>72</v>
      </c>
      <c r="B95" s="111" t="s">
        <v>99</v>
      </c>
      <c r="C95" s="112" t="s">
        <v>526</v>
      </c>
      <c r="D95" s="111" t="s">
        <v>34</v>
      </c>
      <c r="E95" s="153" t="s">
        <v>1220</v>
      </c>
      <c r="F95" s="111" t="s">
        <v>1326</v>
      </c>
      <c r="G95" s="114">
        <v>50000</v>
      </c>
      <c r="H95" s="114" t="s">
        <v>27</v>
      </c>
      <c r="I95" s="153" t="s">
        <v>1119</v>
      </c>
      <c r="J95" s="104" t="s">
        <v>933</v>
      </c>
      <c r="K95" s="153" t="s">
        <v>50</v>
      </c>
    </row>
    <row r="96" spans="1:996" ht="60" x14ac:dyDescent="0.25">
      <c r="A96" s="130">
        <v>73</v>
      </c>
      <c r="B96" s="111" t="s">
        <v>100</v>
      </c>
      <c r="C96" s="112" t="s">
        <v>482</v>
      </c>
      <c r="D96" s="176" t="s">
        <v>22</v>
      </c>
      <c r="E96" s="153" t="s">
        <v>1220</v>
      </c>
      <c r="F96" s="176"/>
      <c r="G96" s="114">
        <v>100000</v>
      </c>
      <c r="H96" s="114" t="s">
        <v>27</v>
      </c>
      <c r="I96" s="153" t="s">
        <v>818</v>
      </c>
      <c r="J96" s="104" t="s">
        <v>101</v>
      </c>
      <c r="K96" s="153" t="s">
        <v>56</v>
      </c>
    </row>
    <row r="97" spans="1:11" ht="60" x14ac:dyDescent="0.25">
      <c r="A97" s="130">
        <v>74</v>
      </c>
      <c r="B97" s="111" t="s">
        <v>263</v>
      </c>
      <c r="C97" s="112" t="s">
        <v>264</v>
      </c>
      <c r="D97" s="111" t="s">
        <v>34</v>
      </c>
      <c r="E97" s="153" t="s">
        <v>1220</v>
      </c>
      <c r="F97" s="153" t="s">
        <v>1327</v>
      </c>
      <c r="G97" s="114">
        <v>80000</v>
      </c>
      <c r="H97" s="114" t="s">
        <v>27</v>
      </c>
      <c r="I97" s="153" t="s">
        <v>1119</v>
      </c>
      <c r="J97" s="104" t="s">
        <v>717</v>
      </c>
      <c r="K97" s="153" t="s">
        <v>265</v>
      </c>
    </row>
    <row r="98" spans="1:11" s="109" customFormat="1" ht="45" x14ac:dyDescent="0.25">
      <c r="A98" s="130">
        <v>75</v>
      </c>
      <c r="B98" s="113" t="s">
        <v>266</v>
      </c>
      <c r="C98" s="27" t="s">
        <v>393</v>
      </c>
      <c r="D98" s="111" t="s">
        <v>30</v>
      </c>
      <c r="E98" s="153" t="s">
        <v>1220</v>
      </c>
      <c r="F98" s="153" t="s">
        <v>1328</v>
      </c>
      <c r="G98" s="24">
        <v>65000</v>
      </c>
      <c r="H98" s="114" t="s">
        <v>27</v>
      </c>
      <c r="I98" s="153" t="s">
        <v>953</v>
      </c>
      <c r="J98" s="78" t="s">
        <v>272</v>
      </c>
      <c r="K98" s="103" t="s">
        <v>24</v>
      </c>
    </row>
    <row r="99" spans="1:11" ht="54.6" customHeight="1" x14ac:dyDescent="0.25">
      <c r="A99" s="130">
        <v>76</v>
      </c>
      <c r="B99" s="111" t="s">
        <v>269</v>
      </c>
      <c r="C99" s="112" t="s">
        <v>1050</v>
      </c>
      <c r="D99" s="176" t="s">
        <v>22</v>
      </c>
      <c r="E99" s="153" t="s">
        <v>1220</v>
      </c>
      <c r="F99" s="176"/>
      <c r="G99" s="114">
        <v>168841</v>
      </c>
      <c r="H99" s="114" t="s">
        <v>27</v>
      </c>
      <c r="I99" s="153" t="s">
        <v>818</v>
      </c>
      <c r="J99" s="104" t="s">
        <v>634</v>
      </c>
      <c r="K99" s="153" t="s">
        <v>24</v>
      </c>
    </row>
    <row r="100" spans="1:11" s="3" customFormat="1" ht="75" x14ac:dyDescent="0.25">
      <c r="A100" s="130">
        <v>77</v>
      </c>
      <c r="B100" s="55" t="s">
        <v>270</v>
      </c>
      <c r="C100" s="28" t="s">
        <v>271</v>
      </c>
      <c r="D100" s="111" t="s">
        <v>34</v>
      </c>
      <c r="E100" s="153" t="s">
        <v>1220</v>
      </c>
      <c r="F100" s="153" t="s">
        <v>1329</v>
      </c>
      <c r="G100" s="24">
        <v>15000</v>
      </c>
      <c r="H100" s="114" t="s">
        <v>27</v>
      </c>
      <c r="I100" s="153" t="s">
        <v>1119</v>
      </c>
      <c r="J100" s="78" t="s">
        <v>719</v>
      </c>
      <c r="K100" s="103" t="s">
        <v>35</v>
      </c>
    </row>
    <row r="101" spans="1:11" ht="45" x14ac:dyDescent="0.25">
      <c r="A101" s="130">
        <v>78</v>
      </c>
      <c r="B101" s="111" t="s">
        <v>279</v>
      </c>
      <c r="C101" s="112" t="s">
        <v>280</v>
      </c>
      <c r="D101" s="111" t="s">
        <v>34</v>
      </c>
      <c r="E101" s="153" t="s">
        <v>1220</v>
      </c>
      <c r="F101" s="111"/>
      <c r="G101" s="114">
        <v>60000</v>
      </c>
      <c r="H101" s="114" t="s">
        <v>27</v>
      </c>
      <c r="I101" s="153" t="s">
        <v>1119</v>
      </c>
      <c r="J101" s="104" t="s">
        <v>559</v>
      </c>
      <c r="K101" s="153" t="s">
        <v>20</v>
      </c>
    </row>
    <row r="102" spans="1:11" ht="48.6" customHeight="1" x14ac:dyDescent="0.25">
      <c r="A102" s="130">
        <v>79</v>
      </c>
      <c r="B102" s="111" t="s">
        <v>281</v>
      </c>
      <c r="C102" s="112" t="s">
        <v>910</v>
      </c>
      <c r="D102" s="111" t="s">
        <v>34</v>
      </c>
      <c r="E102" s="153" t="s">
        <v>1220</v>
      </c>
      <c r="F102" s="111" t="s">
        <v>279</v>
      </c>
      <c r="G102" s="114">
        <v>20000</v>
      </c>
      <c r="H102" s="114" t="s">
        <v>27</v>
      </c>
      <c r="I102" s="153" t="s">
        <v>1119</v>
      </c>
      <c r="J102" s="104" t="s">
        <v>560</v>
      </c>
      <c r="K102" s="103" t="s">
        <v>20</v>
      </c>
    </row>
    <row r="103" spans="1:11" ht="72.75" customHeight="1" x14ac:dyDescent="0.25">
      <c r="A103" s="130">
        <v>80</v>
      </c>
      <c r="B103" s="111" t="s">
        <v>104</v>
      </c>
      <c r="C103" s="112" t="s">
        <v>1421</v>
      </c>
      <c r="D103" s="111" t="s">
        <v>22</v>
      </c>
      <c r="E103" s="191" t="s">
        <v>1220</v>
      </c>
      <c r="F103" s="111" t="s">
        <v>279</v>
      </c>
      <c r="G103" s="111">
        <f>175785+65565</f>
        <v>241350</v>
      </c>
      <c r="H103" s="114" t="s">
        <v>27</v>
      </c>
      <c r="I103" s="191" t="s">
        <v>803</v>
      </c>
      <c r="J103" s="104" t="s">
        <v>954</v>
      </c>
      <c r="K103" s="191" t="s">
        <v>20</v>
      </c>
    </row>
    <row r="104" spans="1:11" ht="45" x14ac:dyDescent="0.25">
      <c r="A104" s="130">
        <v>81</v>
      </c>
      <c r="B104" s="111" t="s">
        <v>284</v>
      </c>
      <c r="C104" s="112" t="s">
        <v>804</v>
      </c>
      <c r="D104" s="111" t="s">
        <v>34</v>
      </c>
      <c r="E104" s="153" t="s">
        <v>1220</v>
      </c>
      <c r="F104" s="111"/>
      <c r="G104" s="114">
        <v>40000</v>
      </c>
      <c r="H104" s="114" t="s">
        <v>27</v>
      </c>
      <c r="I104" s="153" t="s">
        <v>1119</v>
      </c>
      <c r="J104" s="104" t="s">
        <v>805</v>
      </c>
      <c r="K104" s="153" t="s">
        <v>56</v>
      </c>
    </row>
    <row r="105" spans="1:11" ht="60" x14ac:dyDescent="0.25">
      <c r="A105" s="130">
        <v>82</v>
      </c>
      <c r="B105" s="110" t="s">
        <v>361</v>
      </c>
      <c r="C105" s="112" t="s">
        <v>590</v>
      </c>
      <c r="D105" s="111" t="s">
        <v>34</v>
      </c>
      <c r="E105" s="153" t="s">
        <v>1220</v>
      </c>
      <c r="F105" s="111" t="s">
        <v>1330</v>
      </c>
      <c r="G105" s="114">
        <v>58135</v>
      </c>
      <c r="H105" s="114" t="s">
        <v>27</v>
      </c>
      <c r="I105" s="153" t="s">
        <v>1119</v>
      </c>
      <c r="J105" s="104" t="s">
        <v>561</v>
      </c>
      <c r="K105" s="153" t="s">
        <v>103</v>
      </c>
    </row>
    <row r="106" spans="1:11" ht="60" x14ac:dyDescent="0.25">
      <c r="A106" s="130">
        <v>83</v>
      </c>
      <c r="B106" s="110" t="s">
        <v>362</v>
      </c>
      <c r="C106" s="112" t="s">
        <v>484</v>
      </c>
      <c r="D106" s="111" t="s">
        <v>30</v>
      </c>
      <c r="E106" s="153" t="s">
        <v>1220</v>
      </c>
      <c r="F106" s="153" t="s">
        <v>1331</v>
      </c>
      <c r="G106" s="114">
        <v>20000</v>
      </c>
      <c r="H106" s="114" t="s">
        <v>27</v>
      </c>
      <c r="I106" s="153" t="s">
        <v>953</v>
      </c>
      <c r="J106" s="104" t="s">
        <v>430</v>
      </c>
      <c r="K106" s="153" t="s">
        <v>102</v>
      </c>
    </row>
    <row r="107" spans="1:11" ht="60" x14ac:dyDescent="0.25">
      <c r="A107" s="130">
        <v>84</v>
      </c>
      <c r="B107" s="53" t="s">
        <v>376</v>
      </c>
      <c r="C107" s="112" t="s">
        <v>261</v>
      </c>
      <c r="D107" s="111" t="s">
        <v>30</v>
      </c>
      <c r="E107" s="153" t="s">
        <v>1220</v>
      </c>
      <c r="F107" s="111" t="s">
        <v>1332</v>
      </c>
      <c r="G107" s="114">
        <v>50000</v>
      </c>
      <c r="H107" s="114" t="s">
        <v>27</v>
      </c>
      <c r="I107" s="153" t="s">
        <v>953</v>
      </c>
      <c r="J107" s="104" t="s">
        <v>933</v>
      </c>
      <c r="K107" s="153" t="s">
        <v>50</v>
      </c>
    </row>
    <row r="108" spans="1:11" ht="60" x14ac:dyDescent="0.25">
      <c r="A108" s="130">
        <v>85</v>
      </c>
      <c r="B108" s="53" t="s">
        <v>377</v>
      </c>
      <c r="C108" s="79" t="s">
        <v>699</v>
      </c>
      <c r="D108" s="111" t="s">
        <v>30</v>
      </c>
      <c r="E108" s="153" t="s">
        <v>1220</v>
      </c>
      <c r="F108" s="111"/>
      <c r="G108" s="118">
        <v>85000</v>
      </c>
      <c r="H108" s="114" t="s">
        <v>27</v>
      </c>
      <c r="I108" s="153" t="s">
        <v>953</v>
      </c>
      <c r="J108" s="104" t="s">
        <v>802</v>
      </c>
      <c r="K108" s="153" t="s">
        <v>75</v>
      </c>
    </row>
    <row r="109" spans="1:11" ht="45" x14ac:dyDescent="0.25">
      <c r="A109" s="130">
        <v>86</v>
      </c>
      <c r="B109" s="53" t="s">
        <v>379</v>
      </c>
      <c r="C109" s="112" t="s">
        <v>396</v>
      </c>
      <c r="D109" s="111" t="s">
        <v>22</v>
      </c>
      <c r="E109" s="191" t="s">
        <v>1220</v>
      </c>
      <c r="F109" s="111" t="s">
        <v>647</v>
      </c>
      <c r="G109" s="209">
        <v>35000</v>
      </c>
      <c r="H109" s="114" t="s">
        <v>27</v>
      </c>
      <c r="I109" s="191" t="s">
        <v>803</v>
      </c>
      <c r="J109" s="104" t="s">
        <v>700</v>
      </c>
      <c r="K109" s="191" t="s">
        <v>67</v>
      </c>
    </row>
    <row r="110" spans="1:11" ht="61.15" customHeight="1" x14ac:dyDescent="0.25">
      <c r="A110" s="130">
        <v>87</v>
      </c>
      <c r="B110" s="53" t="s">
        <v>380</v>
      </c>
      <c r="C110" s="112" t="s">
        <v>701</v>
      </c>
      <c r="D110" s="111" t="s">
        <v>30</v>
      </c>
      <c r="E110" s="191" t="s">
        <v>1220</v>
      </c>
      <c r="F110" s="111"/>
      <c r="G110" s="114">
        <v>60000</v>
      </c>
      <c r="H110" s="114" t="s">
        <v>27</v>
      </c>
      <c r="I110" s="191" t="s">
        <v>953</v>
      </c>
      <c r="J110" s="104" t="s">
        <v>460</v>
      </c>
      <c r="K110" s="191" t="s">
        <v>33</v>
      </c>
    </row>
    <row r="111" spans="1:11" ht="45" x14ac:dyDescent="0.25">
      <c r="A111" s="130">
        <v>88</v>
      </c>
      <c r="B111" s="110" t="s">
        <v>644</v>
      </c>
      <c r="C111" s="112" t="s">
        <v>557</v>
      </c>
      <c r="D111" s="176" t="s">
        <v>22</v>
      </c>
      <c r="E111" s="191" t="s">
        <v>1220</v>
      </c>
      <c r="F111" s="176" t="s">
        <v>81</v>
      </c>
      <c r="G111" s="114">
        <v>30000</v>
      </c>
      <c r="H111" s="114" t="s">
        <v>27</v>
      </c>
      <c r="I111" s="191" t="s">
        <v>818</v>
      </c>
      <c r="J111" s="104" t="s">
        <v>262</v>
      </c>
      <c r="K111" s="191" t="s">
        <v>83</v>
      </c>
    </row>
    <row r="112" spans="1:11" ht="45" x14ac:dyDescent="0.25">
      <c r="A112" s="130">
        <v>89</v>
      </c>
      <c r="B112" s="110" t="s">
        <v>645</v>
      </c>
      <c r="C112" s="112" t="s">
        <v>588</v>
      </c>
      <c r="D112" s="111" t="s">
        <v>22</v>
      </c>
      <c r="E112" s="191" t="s">
        <v>1220</v>
      </c>
      <c r="F112" s="111"/>
      <c r="G112" s="114">
        <v>220358</v>
      </c>
      <c r="H112" s="114" t="s">
        <v>27</v>
      </c>
      <c r="I112" s="191" t="s">
        <v>803</v>
      </c>
      <c r="J112" s="104" t="s">
        <v>272</v>
      </c>
      <c r="K112" s="191" t="s">
        <v>282</v>
      </c>
    </row>
    <row r="113" spans="1:11" ht="48.6" customHeight="1" x14ac:dyDescent="0.25">
      <c r="A113" s="130">
        <v>90</v>
      </c>
      <c r="B113" s="110" t="s">
        <v>646</v>
      </c>
      <c r="C113" s="112" t="s">
        <v>589</v>
      </c>
      <c r="D113" s="111" t="s">
        <v>22</v>
      </c>
      <c r="E113" s="191" t="s">
        <v>1220</v>
      </c>
      <c r="F113" s="111" t="s">
        <v>279</v>
      </c>
      <c r="G113" s="114">
        <v>392000</v>
      </c>
      <c r="H113" s="114" t="s">
        <v>27</v>
      </c>
      <c r="I113" s="191" t="s">
        <v>525</v>
      </c>
      <c r="J113" s="104" t="s">
        <v>1458</v>
      </c>
      <c r="K113" s="191" t="s">
        <v>20</v>
      </c>
    </row>
    <row r="114" spans="1:11" ht="75" x14ac:dyDescent="0.25">
      <c r="A114" s="130">
        <v>91</v>
      </c>
      <c r="B114" s="110" t="s">
        <v>647</v>
      </c>
      <c r="C114" s="112" t="s">
        <v>633</v>
      </c>
      <c r="D114" s="111" t="s">
        <v>16</v>
      </c>
      <c r="E114" s="191" t="s">
        <v>1220</v>
      </c>
      <c r="F114" s="111" t="s">
        <v>379</v>
      </c>
      <c r="G114" s="114">
        <v>13323</v>
      </c>
      <c r="H114" s="114" t="s">
        <v>27</v>
      </c>
      <c r="I114" s="191" t="s">
        <v>525</v>
      </c>
      <c r="J114" s="104" t="s">
        <v>90</v>
      </c>
      <c r="K114" s="191" t="s">
        <v>67</v>
      </c>
    </row>
    <row r="115" spans="1:11" ht="75" x14ac:dyDescent="0.25">
      <c r="A115" s="130">
        <v>92</v>
      </c>
      <c r="B115" s="110" t="s">
        <v>648</v>
      </c>
      <c r="C115" s="112" t="s">
        <v>1422</v>
      </c>
      <c r="D115" s="111" t="s">
        <v>22</v>
      </c>
      <c r="E115" s="191" t="s">
        <v>1220</v>
      </c>
      <c r="F115" s="111"/>
      <c r="G115" s="114">
        <v>191146</v>
      </c>
      <c r="H115" s="114" t="s">
        <v>27</v>
      </c>
      <c r="I115" s="191" t="s">
        <v>803</v>
      </c>
      <c r="J115" s="104" t="s">
        <v>938</v>
      </c>
      <c r="K115" s="191" t="s">
        <v>407</v>
      </c>
    </row>
    <row r="116" spans="1:11" ht="60" x14ac:dyDescent="0.25">
      <c r="A116" s="130">
        <v>93</v>
      </c>
      <c r="B116" s="110" t="s">
        <v>650</v>
      </c>
      <c r="C116" s="112" t="s">
        <v>538</v>
      </c>
      <c r="D116" s="111" t="s">
        <v>16</v>
      </c>
      <c r="E116" s="153" t="s">
        <v>1220</v>
      </c>
      <c r="F116" s="111"/>
      <c r="G116" s="114">
        <v>64441</v>
      </c>
      <c r="H116" s="114" t="s">
        <v>27</v>
      </c>
      <c r="I116" s="153" t="s">
        <v>525</v>
      </c>
      <c r="J116" s="104" t="s">
        <v>563</v>
      </c>
      <c r="K116" s="153" t="s">
        <v>56</v>
      </c>
    </row>
    <row r="117" spans="1:11" ht="54.6" customHeight="1" x14ac:dyDescent="0.25">
      <c r="A117" s="130">
        <v>94</v>
      </c>
      <c r="B117" s="111" t="s">
        <v>655</v>
      </c>
      <c r="C117" s="112" t="s">
        <v>540</v>
      </c>
      <c r="D117" s="111" t="s">
        <v>34</v>
      </c>
      <c r="E117" s="153" t="s">
        <v>1220</v>
      </c>
      <c r="F117" s="153" t="s">
        <v>1333</v>
      </c>
      <c r="G117" s="114">
        <v>90000</v>
      </c>
      <c r="H117" s="114" t="s">
        <v>27</v>
      </c>
      <c r="I117" s="153" t="s">
        <v>1119</v>
      </c>
      <c r="J117" s="104" t="s">
        <v>541</v>
      </c>
      <c r="K117" s="153" t="s">
        <v>56</v>
      </c>
    </row>
    <row r="118" spans="1:11" ht="48" customHeight="1" x14ac:dyDescent="0.25">
      <c r="A118" s="130">
        <v>95</v>
      </c>
      <c r="B118" s="110" t="s">
        <v>678</v>
      </c>
      <c r="C118" s="112" t="s">
        <v>587</v>
      </c>
      <c r="D118" s="176" t="s">
        <v>22</v>
      </c>
      <c r="E118" s="153" t="s">
        <v>1220</v>
      </c>
      <c r="F118" s="176" t="s">
        <v>81</v>
      </c>
      <c r="G118" s="56">
        <v>100000</v>
      </c>
      <c r="H118" s="114" t="s">
        <v>27</v>
      </c>
      <c r="I118" s="153" t="s">
        <v>818</v>
      </c>
      <c r="J118" s="104" t="s">
        <v>608</v>
      </c>
      <c r="K118" s="153" t="s">
        <v>83</v>
      </c>
    </row>
    <row r="119" spans="1:11" ht="61.15" customHeight="1" x14ac:dyDescent="0.25">
      <c r="A119" s="130">
        <v>96</v>
      </c>
      <c r="B119" s="111" t="s">
        <v>780</v>
      </c>
      <c r="C119" s="112" t="s">
        <v>774</v>
      </c>
      <c r="D119" s="111" t="s">
        <v>30</v>
      </c>
      <c r="E119" s="153" t="s">
        <v>1220</v>
      </c>
      <c r="F119" s="111"/>
      <c r="G119" s="114">
        <v>66000</v>
      </c>
      <c r="H119" s="114" t="s">
        <v>27</v>
      </c>
      <c r="I119" s="153" t="s">
        <v>953</v>
      </c>
      <c r="J119" s="104" t="s">
        <v>718</v>
      </c>
      <c r="K119" s="153" t="s">
        <v>282</v>
      </c>
    </row>
    <row r="120" spans="1:11" ht="64.900000000000006" customHeight="1" x14ac:dyDescent="0.25">
      <c r="A120" s="130">
        <v>97</v>
      </c>
      <c r="B120" s="111" t="s">
        <v>865</v>
      </c>
      <c r="C120" s="112" t="s">
        <v>1423</v>
      </c>
      <c r="D120" s="176" t="s">
        <v>22</v>
      </c>
      <c r="E120" s="153" t="s">
        <v>1220</v>
      </c>
      <c r="F120" s="176"/>
      <c r="G120" s="77">
        <v>70000</v>
      </c>
      <c r="H120" s="114" t="s">
        <v>27</v>
      </c>
      <c r="I120" s="153" t="s">
        <v>818</v>
      </c>
      <c r="J120" s="104" t="s">
        <v>262</v>
      </c>
      <c r="K120" s="153" t="s">
        <v>40</v>
      </c>
    </row>
    <row r="121" spans="1:11" ht="74.45" customHeight="1" x14ac:dyDescent="0.25">
      <c r="A121" s="130">
        <v>98</v>
      </c>
      <c r="B121" s="111" t="s">
        <v>866</v>
      </c>
      <c r="C121" s="112" t="s">
        <v>1424</v>
      </c>
      <c r="D121" s="176" t="s">
        <v>22</v>
      </c>
      <c r="E121" s="153" t="s">
        <v>1220</v>
      </c>
      <c r="F121" s="176"/>
      <c r="G121" s="115">
        <v>70000</v>
      </c>
      <c r="H121" s="114" t="s">
        <v>27</v>
      </c>
      <c r="I121" s="153" t="s">
        <v>818</v>
      </c>
      <c r="J121" s="104" t="s">
        <v>1459</v>
      </c>
      <c r="K121" s="153" t="s">
        <v>75</v>
      </c>
    </row>
    <row r="122" spans="1:11" ht="61.15" customHeight="1" x14ac:dyDescent="0.25">
      <c r="A122" s="130">
        <v>99</v>
      </c>
      <c r="B122" s="111" t="s">
        <v>887</v>
      </c>
      <c r="C122" s="112" t="s">
        <v>1018</v>
      </c>
      <c r="D122" s="176" t="s">
        <v>22</v>
      </c>
      <c r="E122" s="153" t="s">
        <v>1220</v>
      </c>
      <c r="F122" s="176"/>
      <c r="G122" s="56">
        <v>35000</v>
      </c>
      <c r="H122" s="114" t="s">
        <v>27</v>
      </c>
      <c r="I122" s="153" t="s">
        <v>818</v>
      </c>
      <c r="J122" s="104" t="s">
        <v>903</v>
      </c>
      <c r="K122" s="153" t="s">
        <v>407</v>
      </c>
    </row>
    <row r="123" spans="1:11" ht="43.9" customHeight="1" x14ac:dyDescent="0.25">
      <c r="A123" s="130">
        <v>100</v>
      </c>
      <c r="B123" s="111" t="s">
        <v>1057</v>
      </c>
      <c r="C123" s="112" t="s">
        <v>1425</v>
      </c>
      <c r="D123" s="176" t="s">
        <v>22</v>
      </c>
      <c r="E123" s="153" t="s">
        <v>1220</v>
      </c>
      <c r="F123" s="176"/>
      <c r="G123" s="56">
        <v>60000</v>
      </c>
      <c r="H123" s="114" t="s">
        <v>27</v>
      </c>
      <c r="I123" s="153" t="s">
        <v>818</v>
      </c>
      <c r="J123" s="104" t="s">
        <v>1460</v>
      </c>
      <c r="K123" s="153" t="s">
        <v>53</v>
      </c>
    </row>
    <row r="124" spans="1:11" ht="60" x14ac:dyDescent="0.25">
      <c r="A124" s="130">
        <v>101</v>
      </c>
      <c r="B124" s="111" t="s">
        <v>1058</v>
      </c>
      <c r="C124" s="112" t="s">
        <v>944</v>
      </c>
      <c r="D124" s="176" t="s">
        <v>22</v>
      </c>
      <c r="E124" s="153" t="s">
        <v>1220</v>
      </c>
      <c r="F124" s="176"/>
      <c r="G124" s="56">
        <v>900000</v>
      </c>
      <c r="H124" s="114" t="s">
        <v>27</v>
      </c>
      <c r="I124" s="153" t="s">
        <v>818</v>
      </c>
      <c r="J124" s="104" t="s">
        <v>945</v>
      </c>
      <c r="K124" s="153" t="s">
        <v>35</v>
      </c>
    </row>
    <row r="125" spans="1:11" ht="48.6" customHeight="1" x14ac:dyDescent="0.25">
      <c r="A125" s="130">
        <v>102</v>
      </c>
      <c r="B125" s="110" t="s">
        <v>1063</v>
      </c>
      <c r="C125" s="112" t="s">
        <v>959</v>
      </c>
      <c r="D125" s="176" t="s">
        <v>22</v>
      </c>
      <c r="E125" s="153" t="s">
        <v>1220</v>
      </c>
      <c r="F125" s="176"/>
      <c r="G125" s="114">
        <v>8000</v>
      </c>
      <c r="H125" s="114" t="s">
        <v>27</v>
      </c>
      <c r="I125" s="153" t="s">
        <v>818</v>
      </c>
      <c r="J125" s="104" t="s">
        <v>960</v>
      </c>
      <c r="K125" s="153" t="s">
        <v>20</v>
      </c>
    </row>
    <row r="126" spans="1:11" ht="62.45" customHeight="1" x14ac:dyDescent="0.25">
      <c r="A126" s="130">
        <v>103</v>
      </c>
      <c r="B126" s="111" t="s">
        <v>1065</v>
      </c>
      <c r="C126" s="112" t="s">
        <v>1513</v>
      </c>
      <c r="D126" s="176" t="s">
        <v>22</v>
      </c>
      <c r="E126" s="153" t="s">
        <v>1220</v>
      </c>
      <c r="F126" s="176"/>
      <c r="G126" s="114">
        <v>250000</v>
      </c>
      <c r="H126" s="114" t="s">
        <v>27</v>
      </c>
      <c r="I126" s="153" t="s">
        <v>818</v>
      </c>
      <c r="J126" s="104" t="s">
        <v>955</v>
      </c>
      <c r="K126" s="153" t="s">
        <v>20</v>
      </c>
    </row>
    <row r="127" spans="1:11" ht="76.150000000000006" customHeight="1" x14ac:dyDescent="0.25">
      <c r="A127" s="130">
        <v>104</v>
      </c>
      <c r="B127" s="111" t="s">
        <v>1064</v>
      </c>
      <c r="C127" s="112" t="s">
        <v>1426</v>
      </c>
      <c r="D127" s="176" t="s">
        <v>22</v>
      </c>
      <c r="E127" s="153" t="s">
        <v>1220</v>
      </c>
      <c r="F127" s="176"/>
      <c r="G127" s="114">
        <v>20000</v>
      </c>
      <c r="H127" s="114" t="s">
        <v>27</v>
      </c>
      <c r="I127" s="153" t="s">
        <v>818</v>
      </c>
      <c r="J127" s="104" t="s">
        <v>957</v>
      </c>
      <c r="K127" s="153" t="s">
        <v>958</v>
      </c>
    </row>
    <row r="128" spans="1:11" ht="75.599999999999994" customHeight="1" x14ac:dyDescent="0.25">
      <c r="A128" s="130">
        <v>105</v>
      </c>
      <c r="B128" s="111" t="s">
        <v>1066</v>
      </c>
      <c r="C128" s="112" t="s">
        <v>1019</v>
      </c>
      <c r="D128" s="111" t="s">
        <v>30</v>
      </c>
      <c r="E128" s="153" t="s">
        <v>1220</v>
      </c>
      <c r="F128" s="111"/>
      <c r="G128" s="114">
        <v>300000</v>
      </c>
      <c r="H128" s="114" t="s">
        <v>27</v>
      </c>
      <c r="I128" s="153" t="s">
        <v>953</v>
      </c>
      <c r="J128" s="104" t="s">
        <v>956</v>
      </c>
      <c r="K128" s="153" t="s">
        <v>20</v>
      </c>
    </row>
    <row r="129" spans="1:11" ht="54.6" customHeight="1" x14ac:dyDescent="0.25">
      <c r="A129" s="130">
        <v>106</v>
      </c>
      <c r="B129" s="111" t="s">
        <v>1080</v>
      </c>
      <c r="C129" s="112" t="s">
        <v>1020</v>
      </c>
      <c r="D129" s="176" t="s">
        <v>22</v>
      </c>
      <c r="E129" s="153" t="s">
        <v>1220</v>
      </c>
      <c r="F129" s="176"/>
      <c r="G129" s="114">
        <v>15000</v>
      </c>
      <c r="H129" s="114" t="s">
        <v>27</v>
      </c>
      <c r="I129" s="153" t="s">
        <v>818</v>
      </c>
      <c r="J129" s="104" t="s">
        <v>1461</v>
      </c>
      <c r="K129" s="153" t="s">
        <v>71</v>
      </c>
    </row>
    <row r="130" spans="1:11" s="108" customFormat="1" ht="45" x14ac:dyDescent="0.25">
      <c r="A130" s="142"/>
      <c r="B130" s="69" t="s">
        <v>106</v>
      </c>
      <c r="C130" s="71"/>
      <c r="D130" s="71"/>
      <c r="E130" s="71"/>
      <c r="F130" s="71"/>
      <c r="G130" s="63"/>
      <c r="H130" s="63"/>
      <c r="I130" s="63"/>
      <c r="J130" s="82"/>
      <c r="K130" s="63"/>
    </row>
    <row r="131" spans="1:11" ht="75" x14ac:dyDescent="0.25">
      <c r="A131" s="130">
        <v>107</v>
      </c>
      <c r="B131" s="111" t="s">
        <v>108</v>
      </c>
      <c r="C131" s="112" t="s">
        <v>485</v>
      </c>
      <c r="D131" s="111" t="s">
        <v>30</v>
      </c>
      <c r="E131" s="153" t="s">
        <v>1221</v>
      </c>
      <c r="F131" s="111"/>
      <c r="G131" s="114">
        <v>146000</v>
      </c>
      <c r="H131" s="111" t="s">
        <v>39</v>
      </c>
      <c r="I131" s="153" t="s">
        <v>818</v>
      </c>
      <c r="J131" s="104" t="s">
        <v>431</v>
      </c>
      <c r="K131" s="153" t="s">
        <v>68</v>
      </c>
    </row>
    <row r="132" spans="1:11" ht="75" x14ac:dyDescent="0.25">
      <c r="A132" s="130">
        <v>108</v>
      </c>
      <c r="B132" s="111" t="s">
        <v>109</v>
      </c>
      <c r="C132" s="112" t="s">
        <v>486</v>
      </c>
      <c r="D132" s="111" t="s">
        <v>30</v>
      </c>
      <c r="E132" s="153" t="s">
        <v>1221</v>
      </c>
      <c r="F132" s="111"/>
      <c r="G132" s="114">
        <v>340000</v>
      </c>
      <c r="H132" s="111" t="s">
        <v>19</v>
      </c>
      <c r="I132" s="153" t="s">
        <v>818</v>
      </c>
      <c r="J132" s="104" t="s">
        <v>609</v>
      </c>
      <c r="K132" s="153" t="s">
        <v>56</v>
      </c>
    </row>
    <row r="133" spans="1:11" ht="95.25" customHeight="1" x14ac:dyDescent="0.25">
      <c r="A133" s="130">
        <v>109</v>
      </c>
      <c r="B133" s="111" t="s">
        <v>285</v>
      </c>
      <c r="C133" s="112" t="s">
        <v>819</v>
      </c>
      <c r="D133" s="111" t="s">
        <v>22</v>
      </c>
      <c r="E133" s="191" t="s">
        <v>1221</v>
      </c>
      <c r="F133" s="111"/>
      <c r="G133" s="114">
        <v>500000</v>
      </c>
      <c r="H133" s="111" t="s">
        <v>39</v>
      </c>
      <c r="I133" s="191" t="s">
        <v>818</v>
      </c>
      <c r="J133" s="104" t="s">
        <v>1173</v>
      </c>
      <c r="K133" s="191" t="s">
        <v>110</v>
      </c>
    </row>
    <row r="134" spans="1:11" ht="90" x14ac:dyDescent="0.25">
      <c r="A134" s="130">
        <v>110</v>
      </c>
      <c r="B134" s="111" t="s">
        <v>111</v>
      </c>
      <c r="C134" s="112" t="s">
        <v>1427</v>
      </c>
      <c r="D134" s="111" t="s">
        <v>22</v>
      </c>
      <c r="E134" s="191" t="s">
        <v>1221</v>
      </c>
      <c r="F134" s="111"/>
      <c r="G134" s="114">
        <v>200000</v>
      </c>
      <c r="H134" s="111" t="s">
        <v>39</v>
      </c>
      <c r="I134" s="191" t="s">
        <v>818</v>
      </c>
      <c r="J134" s="104" t="s">
        <v>610</v>
      </c>
      <c r="K134" s="191" t="s">
        <v>107</v>
      </c>
    </row>
    <row r="135" spans="1:11" ht="90" x14ac:dyDescent="0.25">
      <c r="A135" s="130">
        <v>111</v>
      </c>
      <c r="B135" s="111" t="s">
        <v>111</v>
      </c>
      <c r="C135" s="112" t="s">
        <v>703</v>
      </c>
      <c r="D135" s="153" t="s">
        <v>22</v>
      </c>
      <c r="E135" s="153" t="s">
        <v>1221</v>
      </c>
      <c r="F135" s="153"/>
      <c r="G135" s="114">
        <v>660000</v>
      </c>
      <c r="H135" s="111" t="s">
        <v>1197</v>
      </c>
      <c r="I135" s="153" t="s">
        <v>803</v>
      </c>
      <c r="J135" s="104" t="s">
        <v>726</v>
      </c>
      <c r="K135" s="153" t="s">
        <v>107</v>
      </c>
    </row>
    <row r="136" spans="1:11" ht="45" x14ac:dyDescent="0.25">
      <c r="A136" s="130">
        <v>112</v>
      </c>
      <c r="B136" s="111" t="s">
        <v>112</v>
      </c>
      <c r="C136" s="112" t="s">
        <v>487</v>
      </c>
      <c r="D136" s="111" t="s">
        <v>34</v>
      </c>
      <c r="E136" s="153" t="s">
        <v>1221</v>
      </c>
      <c r="F136" s="111"/>
      <c r="G136" s="116">
        <v>60000</v>
      </c>
      <c r="H136" s="111" t="s">
        <v>39</v>
      </c>
      <c r="I136" s="153" t="s">
        <v>953</v>
      </c>
      <c r="J136" s="104" t="s">
        <v>432</v>
      </c>
      <c r="K136" s="153" t="s">
        <v>50</v>
      </c>
    </row>
    <row r="137" spans="1:11" ht="78.599999999999994" customHeight="1" x14ac:dyDescent="0.25">
      <c r="A137" s="130">
        <v>113</v>
      </c>
      <c r="B137" s="111" t="s">
        <v>867</v>
      </c>
      <c r="C137" s="112" t="s">
        <v>1428</v>
      </c>
      <c r="D137" s="111" t="s">
        <v>30</v>
      </c>
      <c r="E137" s="153" t="s">
        <v>1221</v>
      </c>
      <c r="F137" s="111"/>
      <c r="G137" s="51">
        <v>18000</v>
      </c>
      <c r="H137" s="111" t="s">
        <v>39</v>
      </c>
      <c r="I137" s="153" t="s">
        <v>818</v>
      </c>
      <c r="J137" s="104" t="s">
        <v>808</v>
      </c>
      <c r="K137" s="153" t="s">
        <v>40</v>
      </c>
    </row>
    <row r="138" spans="1:11" ht="71.45" customHeight="1" x14ac:dyDescent="0.25">
      <c r="A138" s="130">
        <v>114</v>
      </c>
      <c r="B138" s="111" t="s">
        <v>868</v>
      </c>
      <c r="C138" s="112" t="s">
        <v>1021</v>
      </c>
      <c r="D138" s="111" t="s">
        <v>34</v>
      </c>
      <c r="E138" s="153" t="s">
        <v>1221</v>
      </c>
      <c r="F138" s="111"/>
      <c r="G138" s="116">
        <v>50000</v>
      </c>
      <c r="H138" s="111" t="s">
        <v>39</v>
      </c>
      <c r="I138" s="153" t="s">
        <v>953</v>
      </c>
      <c r="J138" s="104" t="s">
        <v>911</v>
      </c>
      <c r="K138" s="153" t="s">
        <v>83</v>
      </c>
    </row>
    <row r="139" spans="1:11" ht="60" x14ac:dyDescent="0.25">
      <c r="A139" s="130">
        <v>115</v>
      </c>
      <c r="B139" s="111" t="s">
        <v>1071</v>
      </c>
      <c r="C139" s="112" t="s">
        <v>1429</v>
      </c>
      <c r="D139" s="153" t="s">
        <v>22</v>
      </c>
      <c r="E139" s="153" t="s">
        <v>1221</v>
      </c>
      <c r="F139" s="153"/>
      <c r="G139" s="114">
        <v>300000</v>
      </c>
      <c r="H139" s="111" t="s">
        <v>1197</v>
      </c>
      <c r="I139" s="153" t="s">
        <v>818</v>
      </c>
      <c r="J139" s="104" t="s">
        <v>1004</v>
      </c>
      <c r="K139" s="153" t="s">
        <v>107</v>
      </c>
    </row>
    <row r="140" spans="1:11" ht="50.45" customHeight="1" x14ac:dyDescent="0.25">
      <c r="A140" s="130">
        <v>116</v>
      </c>
      <c r="B140" s="111" t="s">
        <v>1069</v>
      </c>
      <c r="C140" s="112" t="s">
        <v>1005</v>
      </c>
      <c r="D140" s="153" t="s">
        <v>30</v>
      </c>
      <c r="E140" s="153" t="s">
        <v>1221</v>
      </c>
      <c r="F140" s="153"/>
      <c r="G140" s="114">
        <v>95000</v>
      </c>
      <c r="H140" s="111" t="s">
        <v>1197</v>
      </c>
      <c r="I140" s="153" t="s">
        <v>953</v>
      </c>
      <c r="J140" s="104" t="s">
        <v>1006</v>
      </c>
      <c r="K140" s="153" t="s">
        <v>107</v>
      </c>
    </row>
    <row r="141" spans="1:11" s="108" customFormat="1" ht="60" x14ac:dyDescent="0.25">
      <c r="A141" s="142"/>
      <c r="B141" s="69" t="s">
        <v>113</v>
      </c>
      <c r="C141" s="71"/>
      <c r="D141" s="71"/>
      <c r="E141" s="71"/>
      <c r="F141" s="71"/>
      <c r="G141" s="63"/>
      <c r="H141" s="63"/>
      <c r="I141" s="63"/>
      <c r="J141" s="82"/>
      <c r="K141" s="63"/>
    </row>
    <row r="142" spans="1:11" ht="60" x14ac:dyDescent="0.25">
      <c r="A142" s="130">
        <v>117</v>
      </c>
      <c r="B142" s="110" t="s">
        <v>364</v>
      </c>
      <c r="C142" s="112" t="s">
        <v>488</v>
      </c>
      <c r="D142" s="114" t="s">
        <v>30</v>
      </c>
      <c r="E142" s="153" t="s">
        <v>1222</v>
      </c>
      <c r="F142" s="114"/>
      <c r="G142" s="114">
        <v>100000</v>
      </c>
      <c r="H142" s="111" t="s">
        <v>39</v>
      </c>
      <c r="I142" s="153" t="s">
        <v>818</v>
      </c>
      <c r="J142" s="104" t="s">
        <v>434</v>
      </c>
      <c r="K142" s="153" t="s">
        <v>69</v>
      </c>
    </row>
    <row r="143" spans="1:11" ht="106.15" customHeight="1" x14ac:dyDescent="0.25">
      <c r="A143" s="130">
        <v>118</v>
      </c>
      <c r="B143" s="110" t="s">
        <v>659</v>
      </c>
      <c r="C143" s="112" t="s">
        <v>539</v>
      </c>
      <c r="D143" s="111" t="s">
        <v>22</v>
      </c>
      <c r="E143" s="191" t="s">
        <v>1222</v>
      </c>
      <c r="F143" s="111"/>
      <c r="G143" s="114">
        <v>200000</v>
      </c>
      <c r="H143" s="111" t="s">
        <v>19</v>
      </c>
      <c r="I143" s="191" t="s">
        <v>525</v>
      </c>
      <c r="J143" s="104" t="s">
        <v>433</v>
      </c>
      <c r="K143" s="191" t="s">
        <v>56</v>
      </c>
    </row>
    <row r="144" spans="1:11" ht="94.9" customHeight="1" x14ac:dyDescent="0.25">
      <c r="A144" s="130">
        <v>119</v>
      </c>
      <c r="B144" s="110" t="s">
        <v>869</v>
      </c>
      <c r="C144" s="112" t="s">
        <v>813</v>
      </c>
      <c r="D144" s="191" t="s">
        <v>22</v>
      </c>
      <c r="E144" s="191" t="s">
        <v>1222</v>
      </c>
      <c r="F144" s="191"/>
      <c r="G144" s="114">
        <v>20000</v>
      </c>
      <c r="H144" s="111" t="s">
        <v>1197</v>
      </c>
      <c r="I144" s="191" t="s">
        <v>525</v>
      </c>
      <c r="J144" s="104" t="s">
        <v>814</v>
      </c>
      <c r="K144" s="191" t="s">
        <v>107</v>
      </c>
    </row>
    <row r="145" spans="1:11" ht="60" x14ac:dyDescent="0.25">
      <c r="A145" s="130">
        <v>120</v>
      </c>
      <c r="B145" s="110" t="s">
        <v>870</v>
      </c>
      <c r="C145" s="112" t="s">
        <v>830</v>
      </c>
      <c r="D145" s="111" t="s">
        <v>22</v>
      </c>
      <c r="E145" s="191" t="s">
        <v>1222</v>
      </c>
      <c r="F145" s="111"/>
      <c r="G145" s="114">
        <v>10000</v>
      </c>
      <c r="H145" s="111" t="s">
        <v>39</v>
      </c>
      <c r="I145" s="191" t="s">
        <v>818</v>
      </c>
      <c r="J145" s="104" t="s">
        <v>912</v>
      </c>
      <c r="K145" s="191" t="s">
        <v>83</v>
      </c>
    </row>
    <row r="146" spans="1:11" ht="105" x14ac:dyDescent="0.25">
      <c r="A146" s="130">
        <v>121</v>
      </c>
      <c r="B146" s="110" t="s">
        <v>1056</v>
      </c>
      <c r="C146" s="112" t="s">
        <v>1038</v>
      </c>
      <c r="D146" s="191" t="s">
        <v>22</v>
      </c>
      <c r="E146" s="191" t="s">
        <v>1222</v>
      </c>
      <c r="F146" s="191"/>
      <c r="G146" s="114">
        <v>20000</v>
      </c>
      <c r="H146" s="111" t="s">
        <v>39</v>
      </c>
      <c r="I146" s="191" t="s">
        <v>989</v>
      </c>
      <c r="J146" s="104" t="s">
        <v>1174</v>
      </c>
      <c r="K146" s="191" t="s">
        <v>53</v>
      </c>
    </row>
    <row r="147" spans="1:11" ht="105" x14ac:dyDescent="0.25">
      <c r="A147" s="130">
        <v>122</v>
      </c>
      <c r="B147" s="110" t="s">
        <v>1061</v>
      </c>
      <c r="C147" s="112" t="s">
        <v>1039</v>
      </c>
      <c r="D147" s="191" t="s">
        <v>22</v>
      </c>
      <c r="E147" s="191" t="s">
        <v>1222</v>
      </c>
      <c r="F147" s="191"/>
      <c r="G147" s="114">
        <v>10000</v>
      </c>
      <c r="H147" s="111" t="s">
        <v>39</v>
      </c>
      <c r="I147" s="191" t="s">
        <v>989</v>
      </c>
      <c r="J147" s="104" t="s">
        <v>1060</v>
      </c>
      <c r="K147" s="191" t="s">
        <v>33</v>
      </c>
    </row>
    <row r="148" spans="1:11" ht="80.45" customHeight="1" x14ac:dyDescent="0.25">
      <c r="A148" s="130">
        <v>123</v>
      </c>
      <c r="B148" s="110" t="s">
        <v>1053</v>
      </c>
      <c r="C148" s="112" t="s">
        <v>1009</v>
      </c>
      <c r="D148" s="153" t="s">
        <v>22</v>
      </c>
      <c r="E148" s="153" t="s">
        <v>1222</v>
      </c>
      <c r="F148" s="153"/>
      <c r="G148" s="114">
        <v>75000</v>
      </c>
      <c r="H148" s="111" t="s">
        <v>811</v>
      </c>
      <c r="I148" s="153" t="s">
        <v>989</v>
      </c>
      <c r="J148" s="104" t="s">
        <v>1462</v>
      </c>
      <c r="K148" s="153" t="s">
        <v>107</v>
      </c>
    </row>
    <row r="149" spans="1:11" ht="75" x14ac:dyDescent="0.25">
      <c r="A149" s="130">
        <v>124</v>
      </c>
      <c r="B149" s="110" t="s">
        <v>1070</v>
      </c>
      <c r="C149" s="112" t="s">
        <v>1008</v>
      </c>
      <c r="D149" s="153" t="s">
        <v>22</v>
      </c>
      <c r="E149" s="153" t="s">
        <v>1222</v>
      </c>
      <c r="F149" s="153"/>
      <c r="G149" s="114">
        <v>70000</v>
      </c>
      <c r="H149" s="111" t="s">
        <v>811</v>
      </c>
      <c r="I149" s="153" t="s">
        <v>949</v>
      </c>
      <c r="J149" s="104" t="s">
        <v>1007</v>
      </c>
      <c r="K149" s="153" t="s">
        <v>107</v>
      </c>
    </row>
    <row r="150" spans="1:11" s="108" customFormat="1" ht="30" x14ac:dyDescent="0.25">
      <c r="A150" s="142"/>
      <c r="B150" s="69" t="s">
        <v>117</v>
      </c>
      <c r="C150" s="70"/>
      <c r="D150" s="70"/>
      <c r="E150" s="70"/>
      <c r="F150" s="70"/>
      <c r="G150" s="174"/>
      <c r="H150" s="174"/>
      <c r="I150" s="174"/>
      <c r="J150" s="175"/>
      <c r="K150" s="174"/>
    </row>
    <row r="151" spans="1:11" s="102" customFormat="1" ht="96" customHeight="1" x14ac:dyDescent="0.25">
      <c r="A151" s="129">
        <v>125</v>
      </c>
      <c r="B151" s="111" t="s">
        <v>118</v>
      </c>
      <c r="C151" s="112" t="s">
        <v>1430</v>
      </c>
      <c r="D151" s="153"/>
      <c r="E151" s="103" t="s">
        <v>1223</v>
      </c>
      <c r="F151" s="153" t="s">
        <v>1334</v>
      </c>
      <c r="G151" s="114">
        <v>100000</v>
      </c>
      <c r="H151" s="153" t="s">
        <v>1198</v>
      </c>
      <c r="I151" s="57" t="s">
        <v>981</v>
      </c>
      <c r="J151" s="104" t="s">
        <v>1490</v>
      </c>
      <c r="K151" s="112" t="s">
        <v>993</v>
      </c>
    </row>
    <row r="152" spans="1:11" ht="128.44999999999999" customHeight="1" x14ac:dyDescent="0.25">
      <c r="A152" s="144">
        <v>126</v>
      </c>
      <c r="B152" s="111" t="s">
        <v>288</v>
      </c>
      <c r="C152" s="112" t="s">
        <v>397</v>
      </c>
      <c r="D152" s="114" t="s">
        <v>16</v>
      </c>
      <c r="E152" s="103" t="s">
        <v>1223</v>
      </c>
      <c r="F152" s="153" t="s">
        <v>1335</v>
      </c>
      <c r="G152" s="111">
        <v>52907</v>
      </c>
      <c r="H152" s="153" t="s">
        <v>1195</v>
      </c>
      <c r="I152" s="153" t="s">
        <v>553</v>
      </c>
      <c r="J152" s="104" t="s">
        <v>1278</v>
      </c>
      <c r="K152" s="111" t="s">
        <v>128</v>
      </c>
    </row>
    <row r="153" spans="1:11" s="102" customFormat="1" ht="75.75" customHeight="1" x14ac:dyDescent="0.25">
      <c r="A153" s="130">
        <v>127</v>
      </c>
      <c r="B153" s="110" t="s">
        <v>1075</v>
      </c>
      <c r="C153" s="112" t="s">
        <v>1025</v>
      </c>
      <c r="D153" s="153" t="s">
        <v>30</v>
      </c>
      <c r="E153" s="103" t="s">
        <v>1223</v>
      </c>
      <c r="F153" s="153"/>
      <c r="G153" s="114">
        <v>150000</v>
      </c>
      <c r="H153" s="153" t="s">
        <v>1198</v>
      </c>
      <c r="I153" s="57" t="s">
        <v>981</v>
      </c>
      <c r="J153" s="104" t="s">
        <v>1463</v>
      </c>
      <c r="K153" s="112" t="s">
        <v>993</v>
      </c>
    </row>
    <row r="154" spans="1:11" ht="105" x14ac:dyDescent="0.25">
      <c r="A154" s="144">
        <v>128</v>
      </c>
      <c r="B154" s="111" t="s">
        <v>871</v>
      </c>
      <c r="C154" s="104" t="s">
        <v>1022</v>
      </c>
      <c r="D154" s="153" t="s">
        <v>16</v>
      </c>
      <c r="E154" s="103" t="s">
        <v>1223</v>
      </c>
      <c r="F154" s="153"/>
      <c r="G154" s="114">
        <v>25653</v>
      </c>
      <c r="H154" s="153" t="s">
        <v>1198</v>
      </c>
      <c r="I154" s="111" t="s">
        <v>818</v>
      </c>
      <c r="J154" s="104" t="s">
        <v>1464</v>
      </c>
      <c r="K154" s="111" t="s">
        <v>406</v>
      </c>
    </row>
    <row r="155" spans="1:11" s="102" customFormat="1" ht="81" customHeight="1" x14ac:dyDescent="0.25">
      <c r="A155" s="130">
        <v>129</v>
      </c>
      <c r="B155" s="110" t="s">
        <v>1085</v>
      </c>
      <c r="C155" s="112" t="s">
        <v>995</v>
      </c>
      <c r="D155" s="153" t="s">
        <v>22</v>
      </c>
      <c r="E155" s="103" t="s">
        <v>1223</v>
      </c>
      <c r="F155" s="153"/>
      <c r="G155" s="114">
        <v>120000</v>
      </c>
      <c r="H155" s="153" t="s">
        <v>19</v>
      </c>
      <c r="I155" s="111" t="s">
        <v>994</v>
      </c>
      <c r="J155" s="104" t="s">
        <v>1465</v>
      </c>
      <c r="K155" s="112" t="s">
        <v>406</v>
      </c>
    </row>
    <row r="156" spans="1:11" s="108" customFormat="1" x14ac:dyDescent="0.25">
      <c r="A156" s="142"/>
      <c r="B156" s="69" t="s">
        <v>119</v>
      </c>
      <c r="C156" s="71"/>
      <c r="D156" s="71"/>
      <c r="E156" s="71"/>
      <c r="F156" s="71"/>
      <c r="G156" s="63"/>
      <c r="H156" s="63"/>
      <c r="I156" s="63"/>
      <c r="J156" s="82"/>
      <c r="K156" s="63"/>
    </row>
    <row r="157" spans="1:11" ht="75" x14ac:dyDescent="0.25">
      <c r="A157" s="130">
        <v>130</v>
      </c>
      <c r="B157" s="111" t="s">
        <v>120</v>
      </c>
      <c r="C157" s="112" t="s">
        <v>1431</v>
      </c>
      <c r="D157" s="153" t="s">
        <v>16</v>
      </c>
      <c r="E157" s="103" t="s">
        <v>1224</v>
      </c>
      <c r="F157" s="153" t="s">
        <v>1336</v>
      </c>
      <c r="G157" s="114">
        <v>500000</v>
      </c>
      <c r="H157" s="153" t="s">
        <v>1195</v>
      </c>
      <c r="I157" s="111" t="s">
        <v>815</v>
      </c>
      <c r="J157" s="104" t="s">
        <v>437</v>
      </c>
      <c r="K157" s="153" t="s">
        <v>584</v>
      </c>
    </row>
    <row r="158" spans="1:11" ht="150" x14ac:dyDescent="0.25">
      <c r="A158" s="130">
        <v>131</v>
      </c>
      <c r="B158" s="111" t="s">
        <v>782</v>
      </c>
      <c r="C158" s="112" t="s">
        <v>1027</v>
      </c>
      <c r="D158" s="153" t="s">
        <v>16</v>
      </c>
      <c r="E158" s="103" t="s">
        <v>1224</v>
      </c>
      <c r="F158" s="153"/>
      <c r="G158" s="116">
        <v>394892</v>
      </c>
      <c r="H158" s="153" t="s">
        <v>1195</v>
      </c>
      <c r="I158" s="111" t="s">
        <v>818</v>
      </c>
      <c r="J158" s="104" t="s">
        <v>1466</v>
      </c>
      <c r="K158" s="153" t="s">
        <v>291</v>
      </c>
    </row>
    <row r="159" spans="1:11" ht="120" x14ac:dyDescent="0.25">
      <c r="A159" s="130">
        <v>132</v>
      </c>
      <c r="B159" s="52" t="s">
        <v>872</v>
      </c>
      <c r="C159" s="112" t="s">
        <v>854</v>
      </c>
      <c r="D159" s="153" t="s">
        <v>16</v>
      </c>
      <c r="E159" s="103" t="s">
        <v>1224</v>
      </c>
      <c r="F159" s="153" t="s">
        <v>873</v>
      </c>
      <c r="G159" s="116">
        <v>41238</v>
      </c>
      <c r="H159" s="111" t="s">
        <v>48</v>
      </c>
      <c r="I159" s="111" t="s">
        <v>803</v>
      </c>
      <c r="J159" s="104" t="s">
        <v>1467</v>
      </c>
      <c r="K159" s="153" t="s">
        <v>291</v>
      </c>
    </row>
    <row r="160" spans="1:11" ht="75" x14ac:dyDescent="0.25">
      <c r="A160" s="130">
        <v>133</v>
      </c>
      <c r="B160" s="52" t="s">
        <v>873</v>
      </c>
      <c r="C160" s="112" t="s">
        <v>1028</v>
      </c>
      <c r="D160" s="153" t="s">
        <v>16</v>
      </c>
      <c r="E160" s="103" t="s">
        <v>1224</v>
      </c>
      <c r="F160" s="153" t="s">
        <v>872</v>
      </c>
      <c r="G160" s="116">
        <v>144812</v>
      </c>
      <c r="H160" s="153" t="s">
        <v>1198</v>
      </c>
      <c r="I160" s="111" t="s">
        <v>525</v>
      </c>
      <c r="J160" s="104" t="s">
        <v>1468</v>
      </c>
      <c r="K160" s="153" t="s">
        <v>1175</v>
      </c>
    </row>
    <row r="161" spans="1:11" s="108" customFormat="1" ht="29.45" customHeight="1" x14ac:dyDescent="0.25">
      <c r="A161" s="145"/>
      <c r="B161" s="105" t="s">
        <v>207</v>
      </c>
      <c r="C161" s="105"/>
      <c r="D161" s="105"/>
      <c r="E161" s="105"/>
      <c r="F161" s="105"/>
      <c r="G161" s="47"/>
      <c r="H161" s="47"/>
      <c r="I161" s="47"/>
      <c r="J161" s="83"/>
      <c r="K161" s="47"/>
    </row>
    <row r="162" spans="1:11" ht="122.25" customHeight="1" x14ac:dyDescent="0.25">
      <c r="A162" s="130">
        <v>134</v>
      </c>
      <c r="B162" s="111" t="s">
        <v>793</v>
      </c>
      <c r="C162" s="112" t="s">
        <v>791</v>
      </c>
      <c r="D162" s="153" t="s">
        <v>30</v>
      </c>
      <c r="E162" s="153" t="s">
        <v>1225</v>
      </c>
      <c r="F162" s="153" t="s">
        <v>369</v>
      </c>
      <c r="G162" s="114">
        <v>10000</v>
      </c>
      <c r="H162" s="111" t="s">
        <v>1199</v>
      </c>
      <c r="I162" s="153" t="s">
        <v>849</v>
      </c>
      <c r="J162" s="104" t="s">
        <v>913</v>
      </c>
      <c r="K162" s="153" t="s">
        <v>790</v>
      </c>
    </row>
    <row r="163" spans="1:11" s="109" customFormat="1" ht="58.15" customHeight="1" x14ac:dyDescent="0.25">
      <c r="A163" s="143">
        <v>135</v>
      </c>
      <c r="B163" s="111" t="s">
        <v>800</v>
      </c>
      <c r="C163" s="27" t="s">
        <v>914</v>
      </c>
      <c r="D163" s="153" t="s">
        <v>16</v>
      </c>
      <c r="E163" s="153" t="s">
        <v>1225</v>
      </c>
      <c r="F163" s="153"/>
      <c r="G163" s="24">
        <v>30000</v>
      </c>
      <c r="H163" s="153" t="s">
        <v>19</v>
      </c>
      <c r="I163" s="153" t="s">
        <v>525</v>
      </c>
      <c r="J163" s="78" t="s">
        <v>1177</v>
      </c>
      <c r="K163" s="103" t="s">
        <v>1176</v>
      </c>
    </row>
    <row r="164" spans="1:11" ht="142.5" customHeight="1" x14ac:dyDescent="0.25">
      <c r="A164" s="143">
        <v>136</v>
      </c>
      <c r="B164" s="110" t="s">
        <v>1078</v>
      </c>
      <c r="C164" s="112" t="s">
        <v>1037</v>
      </c>
      <c r="D164" s="153" t="s">
        <v>30</v>
      </c>
      <c r="E164" s="153" t="s">
        <v>1225</v>
      </c>
      <c r="F164" s="153"/>
      <c r="G164" s="153">
        <v>145067</v>
      </c>
      <c r="H164" s="111" t="s">
        <v>48</v>
      </c>
      <c r="I164" s="153" t="s">
        <v>950</v>
      </c>
      <c r="J164" s="178" t="s">
        <v>1495</v>
      </c>
      <c r="K164" s="153" t="s">
        <v>999</v>
      </c>
    </row>
    <row r="165" spans="1:11" ht="123" customHeight="1" x14ac:dyDescent="0.25">
      <c r="A165" s="130">
        <v>137</v>
      </c>
      <c r="B165" s="111" t="s">
        <v>1275</v>
      </c>
      <c r="C165" s="112" t="s">
        <v>1276</v>
      </c>
      <c r="D165" s="153" t="s">
        <v>16</v>
      </c>
      <c r="E165" s="153" t="s">
        <v>1225</v>
      </c>
      <c r="F165" s="153"/>
      <c r="G165" s="114">
        <v>11175</v>
      </c>
      <c r="H165" s="111" t="s">
        <v>48</v>
      </c>
      <c r="I165" s="111" t="s">
        <v>803</v>
      </c>
      <c r="J165" s="104" t="s">
        <v>896</v>
      </c>
      <c r="K165" s="153" t="s">
        <v>406</v>
      </c>
    </row>
    <row r="166" spans="1:11" s="108" customFormat="1" ht="30" x14ac:dyDescent="0.25">
      <c r="A166" s="142"/>
      <c r="B166" s="69" t="s">
        <v>123</v>
      </c>
      <c r="C166" s="71"/>
      <c r="D166" s="71"/>
      <c r="E166" s="71"/>
      <c r="F166" s="71"/>
      <c r="G166" s="63"/>
      <c r="H166" s="63"/>
      <c r="I166" s="63"/>
      <c r="J166" s="82"/>
      <c r="K166" s="63"/>
    </row>
    <row r="167" spans="1:11" ht="60" x14ac:dyDescent="0.25">
      <c r="A167" s="130">
        <v>138</v>
      </c>
      <c r="B167" s="111" t="s">
        <v>125</v>
      </c>
      <c r="C167" s="112" t="s">
        <v>1029</v>
      </c>
      <c r="D167" s="111" t="s">
        <v>22</v>
      </c>
      <c r="E167" s="191" t="s">
        <v>1226</v>
      </c>
      <c r="F167" s="111" t="s">
        <v>1337</v>
      </c>
      <c r="G167" s="114">
        <v>20000</v>
      </c>
      <c r="H167" s="111" t="s">
        <v>19</v>
      </c>
      <c r="I167" s="191" t="s">
        <v>529</v>
      </c>
      <c r="J167" s="104" t="s">
        <v>439</v>
      </c>
      <c r="K167" s="191" t="s">
        <v>24</v>
      </c>
    </row>
    <row r="168" spans="1:11" ht="75" x14ac:dyDescent="0.25">
      <c r="A168" s="130">
        <v>139</v>
      </c>
      <c r="B168" s="110" t="s">
        <v>875</v>
      </c>
      <c r="C168" s="112" t="s">
        <v>915</v>
      </c>
      <c r="D168" s="111" t="s">
        <v>30</v>
      </c>
      <c r="E168" s="153" t="s">
        <v>1226</v>
      </c>
      <c r="F168" s="111"/>
      <c r="G168" s="114">
        <v>7000</v>
      </c>
      <c r="H168" s="153" t="s">
        <v>48</v>
      </c>
      <c r="I168" s="111" t="s">
        <v>525</v>
      </c>
      <c r="J168" s="104" t="s">
        <v>916</v>
      </c>
      <c r="K168" s="153" t="s">
        <v>831</v>
      </c>
    </row>
    <row r="169" spans="1:11" ht="91.15" customHeight="1" x14ac:dyDescent="0.25">
      <c r="A169" s="130">
        <v>140</v>
      </c>
      <c r="B169" s="110" t="s">
        <v>1086</v>
      </c>
      <c r="C169" s="112" t="s">
        <v>1470</v>
      </c>
      <c r="D169" s="153" t="s">
        <v>30</v>
      </c>
      <c r="E169" s="153" t="s">
        <v>1226</v>
      </c>
      <c r="F169" s="153"/>
      <c r="G169" s="114">
        <v>35000</v>
      </c>
      <c r="H169" s="153" t="s">
        <v>48</v>
      </c>
      <c r="I169" s="111" t="s">
        <v>936</v>
      </c>
      <c r="J169" s="104" t="s">
        <v>1469</v>
      </c>
      <c r="K169" s="153" t="s">
        <v>831</v>
      </c>
    </row>
    <row r="170" spans="1:11" s="108" customFormat="1" x14ac:dyDescent="0.25">
      <c r="A170" s="141"/>
      <c r="B170" s="69" t="s">
        <v>127</v>
      </c>
      <c r="C170" s="70"/>
      <c r="D170" s="70"/>
      <c r="E170" s="70"/>
      <c r="F170" s="70"/>
      <c r="G170" s="174"/>
      <c r="H170" s="174"/>
      <c r="I170" s="174"/>
      <c r="J170" s="175"/>
      <c r="K170" s="174"/>
    </row>
    <row r="171" spans="1:11" ht="45" x14ac:dyDescent="0.25">
      <c r="A171" s="130">
        <v>141</v>
      </c>
      <c r="B171" s="111" t="s">
        <v>156</v>
      </c>
      <c r="C171" s="112" t="s">
        <v>492</v>
      </c>
      <c r="D171" s="111" t="s">
        <v>22</v>
      </c>
      <c r="E171" s="191" t="s">
        <v>1226</v>
      </c>
      <c r="F171" s="191" t="s">
        <v>1338</v>
      </c>
      <c r="G171" s="114">
        <v>27000</v>
      </c>
      <c r="H171" s="111" t="s">
        <v>19</v>
      </c>
      <c r="I171" s="191" t="s">
        <v>936</v>
      </c>
      <c r="J171" s="104" t="s">
        <v>440</v>
      </c>
      <c r="K171" s="103" t="s">
        <v>128</v>
      </c>
    </row>
    <row r="172" spans="1:11" ht="135" x14ac:dyDescent="0.25">
      <c r="A172" s="130">
        <v>142</v>
      </c>
      <c r="B172" s="111" t="s">
        <v>129</v>
      </c>
      <c r="C172" s="112" t="s">
        <v>493</v>
      </c>
      <c r="D172" s="111" t="s">
        <v>16</v>
      </c>
      <c r="E172" s="153" t="s">
        <v>1238</v>
      </c>
      <c r="F172" s="111" t="s">
        <v>151</v>
      </c>
      <c r="G172" s="114">
        <f>248883+3192+937+834</f>
        <v>253846</v>
      </c>
      <c r="H172" s="111" t="s">
        <v>19</v>
      </c>
      <c r="I172" s="153" t="s">
        <v>552</v>
      </c>
      <c r="J172" s="104" t="s">
        <v>1471</v>
      </c>
      <c r="K172" s="153" t="s">
        <v>20</v>
      </c>
    </row>
    <row r="173" spans="1:11" ht="231.75" customHeight="1" x14ac:dyDescent="0.25">
      <c r="A173" s="130">
        <v>143</v>
      </c>
      <c r="B173" s="111" t="s">
        <v>130</v>
      </c>
      <c r="C173" s="112" t="s">
        <v>858</v>
      </c>
      <c r="D173" s="111" t="s">
        <v>16</v>
      </c>
      <c r="E173" s="153" t="s">
        <v>1239</v>
      </c>
      <c r="F173" s="153" t="s">
        <v>1339</v>
      </c>
      <c r="G173" s="114">
        <f>120000+33000+80000</f>
        <v>233000</v>
      </c>
      <c r="H173" s="111" t="s">
        <v>1195</v>
      </c>
      <c r="I173" s="153" t="s">
        <v>803</v>
      </c>
      <c r="J173" s="104" t="s">
        <v>1472</v>
      </c>
      <c r="K173" s="103" t="s">
        <v>128</v>
      </c>
    </row>
    <row r="174" spans="1:11" ht="105" x14ac:dyDescent="0.25">
      <c r="A174" s="130">
        <v>144</v>
      </c>
      <c r="B174" s="111" t="s">
        <v>132</v>
      </c>
      <c r="C174" s="112" t="s">
        <v>495</v>
      </c>
      <c r="D174" s="111" t="s">
        <v>34</v>
      </c>
      <c r="E174" s="153" t="s">
        <v>1238</v>
      </c>
      <c r="F174" s="111"/>
      <c r="G174" s="116">
        <v>595128</v>
      </c>
      <c r="H174" s="111" t="s">
        <v>19</v>
      </c>
      <c r="I174" s="153" t="s">
        <v>1119</v>
      </c>
      <c r="J174" s="104" t="s">
        <v>917</v>
      </c>
      <c r="K174" s="153" t="s">
        <v>408</v>
      </c>
    </row>
    <row r="175" spans="1:11" ht="135" x14ac:dyDescent="0.25">
      <c r="A175" s="130">
        <v>145</v>
      </c>
      <c r="B175" s="111" t="s">
        <v>134</v>
      </c>
      <c r="C175" s="112" t="s">
        <v>496</v>
      </c>
      <c r="D175" s="111" t="s">
        <v>22</v>
      </c>
      <c r="E175" s="111" t="s">
        <v>1240</v>
      </c>
      <c r="F175" s="191" t="s">
        <v>1340</v>
      </c>
      <c r="G175" s="114">
        <f>89000+5500+11700</f>
        <v>106200</v>
      </c>
      <c r="H175" s="111" t="s">
        <v>19</v>
      </c>
      <c r="I175" s="191" t="s">
        <v>849</v>
      </c>
      <c r="J175" s="104" t="s">
        <v>564</v>
      </c>
      <c r="K175" s="191" t="s">
        <v>128</v>
      </c>
    </row>
    <row r="176" spans="1:11" ht="150" x14ac:dyDescent="0.25">
      <c r="A176" s="130">
        <v>146</v>
      </c>
      <c r="B176" s="111" t="s">
        <v>135</v>
      </c>
      <c r="C176" s="112" t="s">
        <v>1432</v>
      </c>
      <c r="D176" s="111" t="s">
        <v>22</v>
      </c>
      <c r="E176" s="191" t="s">
        <v>1241</v>
      </c>
      <c r="F176" s="111" t="s">
        <v>662</v>
      </c>
      <c r="G176" s="114">
        <v>141960</v>
      </c>
      <c r="H176" s="111" t="s">
        <v>19</v>
      </c>
      <c r="I176" s="191" t="s">
        <v>803</v>
      </c>
      <c r="J176" s="104" t="s">
        <v>976</v>
      </c>
      <c r="K176" s="191" t="s">
        <v>128</v>
      </c>
    </row>
    <row r="177" spans="1:11" ht="60" x14ac:dyDescent="0.25">
      <c r="A177" s="130">
        <v>147</v>
      </c>
      <c r="B177" s="111" t="s">
        <v>136</v>
      </c>
      <c r="C177" s="112" t="s">
        <v>614</v>
      </c>
      <c r="D177" s="111" t="s">
        <v>16</v>
      </c>
      <c r="E177" s="153" t="s">
        <v>1242</v>
      </c>
      <c r="F177" s="111"/>
      <c r="G177" s="56">
        <v>65000</v>
      </c>
      <c r="H177" s="153" t="s">
        <v>1195</v>
      </c>
      <c r="I177" s="153" t="s">
        <v>525</v>
      </c>
      <c r="J177" s="104" t="s">
        <v>441</v>
      </c>
      <c r="K177" s="153" t="s">
        <v>137</v>
      </c>
    </row>
    <row r="178" spans="1:11" ht="108.6" customHeight="1" x14ac:dyDescent="0.25">
      <c r="A178" s="130">
        <v>148</v>
      </c>
      <c r="B178" s="111" t="s">
        <v>138</v>
      </c>
      <c r="C178" s="112" t="s">
        <v>497</v>
      </c>
      <c r="D178" s="153" t="s">
        <v>30</v>
      </c>
      <c r="E178" s="153" t="s">
        <v>1238</v>
      </c>
      <c r="F178" s="153" t="s">
        <v>1341</v>
      </c>
      <c r="G178" s="114">
        <v>533844</v>
      </c>
      <c r="H178" s="111" t="s">
        <v>19</v>
      </c>
      <c r="I178" s="153" t="s">
        <v>815</v>
      </c>
      <c r="J178" s="104" t="s">
        <v>616</v>
      </c>
      <c r="K178" s="153" t="s">
        <v>50</v>
      </c>
    </row>
    <row r="179" spans="1:11" ht="267.60000000000002" customHeight="1" x14ac:dyDescent="0.25">
      <c r="A179" s="130">
        <v>149</v>
      </c>
      <c r="B179" s="111" t="s">
        <v>141</v>
      </c>
      <c r="C179" s="112" t="s">
        <v>687</v>
      </c>
      <c r="D179" s="191" t="s">
        <v>22</v>
      </c>
      <c r="E179" s="191" t="s">
        <v>1132</v>
      </c>
      <c r="F179" s="191" t="s">
        <v>152</v>
      </c>
      <c r="G179" s="114">
        <f>139000+7000</f>
        <v>146000</v>
      </c>
      <c r="H179" s="191" t="s">
        <v>48</v>
      </c>
      <c r="I179" s="191" t="s">
        <v>849</v>
      </c>
      <c r="J179" s="104" t="s">
        <v>961</v>
      </c>
      <c r="K179" s="191" t="s">
        <v>142</v>
      </c>
    </row>
    <row r="180" spans="1:11" ht="75" x14ac:dyDescent="0.25">
      <c r="A180" s="130">
        <v>150</v>
      </c>
      <c r="B180" s="111" t="s">
        <v>143</v>
      </c>
      <c r="C180" s="112" t="s">
        <v>593</v>
      </c>
      <c r="D180" s="191" t="s">
        <v>22</v>
      </c>
      <c r="E180" s="191" t="s">
        <v>1240</v>
      </c>
      <c r="F180" s="191" t="s">
        <v>1342</v>
      </c>
      <c r="G180" s="114">
        <f>20969+657301</f>
        <v>678270</v>
      </c>
      <c r="H180" s="111" t="s">
        <v>19</v>
      </c>
      <c r="I180" s="191" t="s">
        <v>849</v>
      </c>
      <c r="J180" s="104" t="s">
        <v>443</v>
      </c>
      <c r="K180" s="191" t="s">
        <v>20</v>
      </c>
    </row>
    <row r="181" spans="1:11" ht="135" x14ac:dyDescent="0.25">
      <c r="A181" s="130">
        <v>151</v>
      </c>
      <c r="B181" s="111" t="s">
        <v>144</v>
      </c>
      <c r="C181" s="112" t="s">
        <v>499</v>
      </c>
      <c r="D181" s="191" t="s">
        <v>22</v>
      </c>
      <c r="E181" s="191" t="s">
        <v>1243</v>
      </c>
      <c r="F181" s="191" t="s">
        <v>1343</v>
      </c>
      <c r="G181" s="114">
        <f>30000+6355+3220</f>
        <v>39575</v>
      </c>
      <c r="H181" s="111" t="s">
        <v>19</v>
      </c>
      <c r="I181" s="191" t="s">
        <v>850</v>
      </c>
      <c r="J181" s="104" t="s">
        <v>832</v>
      </c>
      <c r="K181" s="191" t="s">
        <v>409</v>
      </c>
    </row>
    <row r="182" spans="1:11" ht="69" customHeight="1" x14ac:dyDescent="0.25">
      <c r="A182" s="130">
        <v>152</v>
      </c>
      <c r="B182" s="111" t="s">
        <v>833</v>
      </c>
      <c r="C182" s="112" t="s">
        <v>1433</v>
      </c>
      <c r="D182" s="191" t="s">
        <v>22</v>
      </c>
      <c r="E182" s="191" t="s">
        <v>1238</v>
      </c>
      <c r="F182" s="191" t="s">
        <v>1344</v>
      </c>
      <c r="G182" s="114">
        <v>47480</v>
      </c>
      <c r="H182" s="111" t="s">
        <v>19</v>
      </c>
      <c r="I182" s="191" t="s">
        <v>936</v>
      </c>
      <c r="J182" s="104" t="s">
        <v>967</v>
      </c>
      <c r="K182" s="191" t="s">
        <v>169</v>
      </c>
    </row>
    <row r="183" spans="1:11" ht="210" x14ac:dyDescent="0.25">
      <c r="A183" s="130">
        <v>153</v>
      </c>
      <c r="B183" s="111" t="s">
        <v>148</v>
      </c>
      <c r="C183" s="112" t="s">
        <v>772</v>
      </c>
      <c r="D183" s="191" t="s">
        <v>22</v>
      </c>
      <c r="E183" s="191" t="s">
        <v>1244</v>
      </c>
      <c r="F183" s="191"/>
      <c r="G183" s="191">
        <f>45000+30000</f>
        <v>75000</v>
      </c>
      <c r="H183" s="191" t="s">
        <v>1196</v>
      </c>
      <c r="I183" s="191" t="s">
        <v>850</v>
      </c>
      <c r="J183" s="104" t="s">
        <v>918</v>
      </c>
      <c r="K183" s="191" t="s">
        <v>410</v>
      </c>
    </row>
    <row r="184" spans="1:11" ht="60" x14ac:dyDescent="0.25">
      <c r="A184" s="130">
        <v>154</v>
      </c>
      <c r="B184" s="210" t="s">
        <v>347</v>
      </c>
      <c r="C184" s="79" t="s">
        <v>500</v>
      </c>
      <c r="D184" s="211" t="s">
        <v>22</v>
      </c>
      <c r="E184" s="191" t="s">
        <v>1238</v>
      </c>
      <c r="F184" s="211"/>
      <c r="G184" s="116">
        <v>159663</v>
      </c>
      <c r="H184" s="111" t="s">
        <v>19</v>
      </c>
      <c r="I184" s="210" t="s">
        <v>849</v>
      </c>
      <c r="J184" s="104" t="s">
        <v>617</v>
      </c>
      <c r="K184" s="191" t="s">
        <v>67</v>
      </c>
    </row>
    <row r="185" spans="1:11" ht="90" x14ac:dyDescent="0.25">
      <c r="A185" s="130">
        <v>155</v>
      </c>
      <c r="B185" s="111" t="s">
        <v>149</v>
      </c>
      <c r="C185" s="112" t="s">
        <v>150</v>
      </c>
      <c r="D185" s="191" t="s">
        <v>34</v>
      </c>
      <c r="E185" s="191" t="s">
        <v>1245</v>
      </c>
      <c r="F185" s="191" t="s">
        <v>1345</v>
      </c>
      <c r="G185" s="114">
        <v>720000</v>
      </c>
      <c r="H185" s="111" t="s">
        <v>1195</v>
      </c>
      <c r="I185" s="191" t="s">
        <v>1119</v>
      </c>
      <c r="J185" s="104" t="s">
        <v>462</v>
      </c>
      <c r="K185" s="191" t="s">
        <v>291</v>
      </c>
    </row>
    <row r="186" spans="1:11" ht="255" x14ac:dyDescent="0.25">
      <c r="A186" s="130">
        <v>156</v>
      </c>
      <c r="B186" s="111" t="s">
        <v>152</v>
      </c>
      <c r="C186" s="112" t="s">
        <v>1434</v>
      </c>
      <c r="D186" s="191" t="s">
        <v>22</v>
      </c>
      <c r="E186" s="191" t="s">
        <v>1132</v>
      </c>
      <c r="F186" s="191"/>
      <c r="G186" s="114">
        <f>136514+20400</f>
        <v>156914</v>
      </c>
      <c r="H186" s="191" t="s">
        <v>769</v>
      </c>
      <c r="I186" s="191" t="s">
        <v>849</v>
      </c>
      <c r="J186" s="104" t="s">
        <v>1178</v>
      </c>
      <c r="K186" s="191" t="s">
        <v>1179</v>
      </c>
    </row>
    <row r="187" spans="1:11" ht="60" x14ac:dyDescent="0.25">
      <c r="A187" s="130">
        <v>157</v>
      </c>
      <c r="B187" s="111" t="s">
        <v>304</v>
      </c>
      <c r="C187" s="112" t="s">
        <v>305</v>
      </c>
      <c r="D187" s="191" t="s">
        <v>22</v>
      </c>
      <c r="E187" s="191" t="s">
        <v>1246</v>
      </c>
      <c r="F187" s="191"/>
      <c r="G187" s="114">
        <v>76000</v>
      </c>
      <c r="H187" s="111" t="s">
        <v>769</v>
      </c>
      <c r="I187" s="111" t="s">
        <v>849</v>
      </c>
      <c r="J187" s="104" t="s">
        <v>1068</v>
      </c>
      <c r="K187" s="191" t="s">
        <v>128</v>
      </c>
    </row>
    <row r="188" spans="1:11" ht="90" x14ac:dyDescent="0.25">
      <c r="A188" s="130">
        <v>158</v>
      </c>
      <c r="B188" s="110" t="s">
        <v>354</v>
      </c>
      <c r="C188" s="27" t="s">
        <v>502</v>
      </c>
      <c r="D188" s="103" t="s">
        <v>16</v>
      </c>
      <c r="E188" s="103" t="s">
        <v>1247</v>
      </c>
      <c r="F188" s="103"/>
      <c r="G188" s="103">
        <f>40000*3</f>
        <v>120000</v>
      </c>
      <c r="H188" s="111"/>
      <c r="I188" s="103" t="s">
        <v>803</v>
      </c>
      <c r="J188" s="78" t="s">
        <v>158</v>
      </c>
      <c r="K188" s="191" t="s">
        <v>1180</v>
      </c>
    </row>
    <row r="189" spans="1:11" ht="60" x14ac:dyDescent="0.25">
      <c r="A189" s="130">
        <v>159</v>
      </c>
      <c r="B189" s="111" t="s">
        <v>367</v>
      </c>
      <c r="C189" s="29" t="s">
        <v>503</v>
      </c>
      <c r="D189" s="103" t="s">
        <v>30</v>
      </c>
      <c r="E189" s="191" t="s">
        <v>1238</v>
      </c>
      <c r="F189" s="103"/>
      <c r="G189" s="114">
        <v>43570</v>
      </c>
      <c r="H189" s="111"/>
      <c r="I189" s="191" t="s">
        <v>953</v>
      </c>
      <c r="J189" s="81" t="s">
        <v>445</v>
      </c>
      <c r="K189" s="50" t="s">
        <v>63</v>
      </c>
    </row>
    <row r="190" spans="1:11" s="109" customFormat="1" ht="75" x14ac:dyDescent="0.25">
      <c r="A190" s="130">
        <v>160</v>
      </c>
      <c r="B190" s="110" t="s">
        <v>425</v>
      </c>
      <c r="C190" s="27" t="s">
        <v>596</v>
      </c>
      <c r="D190" s="103" t="s">
        <v>22</v>
      </c>
      <c r="E190" s="191" t="s">
        <v>1238</v>
      </c>
      <c r="F190" s="103"/>
      <c r="G190" s="24">
        <v>250000</v>
      </c>
      <c r="H190" s="111" t="s">
        <v>19</v>
      </c>
      <c r="I190" s="110" t="s">
        <v>116</v>
      </c>
      <c r="J190" s="78" t="s">
        <v>681</v>
      </c>
      <c r="K190" s="103" t="s">
        <v>56</v>
      </c>
    </row>
    <row r="191" spans="1:11" ht="135" x14ac:dyDescent="0.25">
      <c r="A191" s="130">
        <v>161</v>
      </c>
      <c r="B191" s="110" t="s">
        <v>369</v>
      </c>
      <c r="C191" s="112" t="s">
        <v>504</v>
      </c>
      <c r="D191" s="103" t="s">
        <v>16</v>
      </c>
      <c r="E191" s="103" t="s">
        <v>1248</v>
      </c>
      <c r="F191" s="103" t="s">
        <v>295</v>
      </c>
      <c r="G191" s="114">
        <f>41921+5000</f>
        <v>46921</v>
      </c>
      <c r="H191" s="111" t="s">
        <v>1198</v>
      </c>
      <c r="I191" s="153" t="s">
        <v>529</v>
      </c>
      <c r="J191" s="104" t="s">
        <v>796</v>
      </c>
      <c r="K191" s="153" t="s">
        <v>157</v>
      </c>
    </row>
    <row r="192" spans="1:11" ht="70.150000000000006" customHeight="1" x14ac:dyDescent="0.25">
      <c r="A192" s="130">
        <v>162</v>
      </c>
      <c r="B192" s="110" t="s">
        <v>660</v>
      </c>
      <c r="C192" s="112" t="s">
        <v>597</v>
      </c>
      <c r="D192" s="153" t="s">
        <v>34</v>
      </c>
      <c r="E192" s="153" t="s">
        <v>1249</v>
      </c>
      <c r="F192" s="153" t="s">
        <v>1346</v>
      </c>
      <c r="G192" s="111">
        <v>26750</v>
      </c>
      <c r="H192" s="111" t="s">
        <v>1198</v>
      </c>
      <c r="I192" s="153" t="s">
        <v>1119</v>
      </c>
      <c r="J192" s="104" t="s">
        <v>544</v>
      </c>
      <c r="K192" s="111" t="s">
        <v>68</v>
      </c>
    </row>
    <row r="193" spans="1:993" s="109" customFormat="1" ht="75" x14ac:dyDescent="0.25">
      <c r="A193" s="130">
        <v>163</v>
      </c>
      <c r="B193" s="111" t="s">
        <v>661</v>
      </c>
      <c r="C193" s="112" t="s">
        <v>1435</v>
      </c>
      <c r="D193" s="153" t="s">
        <v>34</v>
      </c>
      <c r="E193" s="153" t="s">
        <v>1250</v>
      </c>
      <c r="F193" s="153"/>
      <c r="G193" s="56">
        <v>50000</v>
      </c>
      <c r="H193" s="111" t="s">
        <v>1198</v>
      </c>
      <c r="I193" s="153" t="s">
        <v>1119</v>
      </c>
      <c r="J193" s="104" t="s">
        <v>919</v>
      </c>
      <c r="K193" s="153" t="s">
        <v>159</v>
      </c>
    </row>
    <row r="194" spans="1:993" ht="75" x14ac:dyDescent="0.25">
      <c r="A194" s="130">
        <v>164</v>
      </c>
      <c r="B194" s="111" t="s">
        <v>662</v>
      </c>
      <c r="C194" s="112" t="s">
        <v>738</v>
      </c>
      <c r="D194" s="153" t="s">
        <v>30</v>
      </c>
      <c r="E194" s="153" t="s">
        <v>1238</v>
      </c>
      <c r="F194" s="153"/>
      <c r="G194" s="114">
        <v>69000</v>
      </c>
      <c r="H194" s="111" t="s">
        <v>39</v>
      </c>
      <c r="I194" s="153" t="s">
        <v>953</v>
      </c>
      <c r="J194" s="104" t="s">
        <v>739</v>
      </c>
      <c r="K194" s="153" t="s">
        <v>128</v>
      </c>
    </row>
    <row r="195" spans="1:993" ht="79.900000000000006" customHeight="1" x14ac:dyDescent="0.25">
      <c r="A195" s="130">
        <v>165</v>
      </c>
      <c r="B195" s="111" t="s">
        <v>664</v>
      </c>
      <c r="C195" s="112" t="s">
        <v>1436</v>
      </c>
      <c r="D195" s="153" t="s">
        <v>30</v>
      </c>
      <c r="E195" s="153" t="s">
        <v>1238</v>
      </c>
      <c r="F195" s="153"/>
      <c r="G195" s="114">
        <v>15000</v>
      </c>
      <c r="H195" s="111" t="s">
        <v>48</v>
      </c>
      <c r="I195" s="153" t="s">
        <v>953</v>
      </c>
      <c r="J195" s="104" t="s">
        <v>740</v>
      </c>
      <c r="K195" s="153" t="s">
        <v>128</v>
      </c>
    </row>
    <row r="196" spans="1:993" ht="103.15" customHeight="1" x14ac:dyDescent="0.25">
      <c r="A196" s="130">
        <v>166</v>
      </c>
      <c r="B196" s="111" t="s">
        <v>679</v>
      </c>
      <c r="C196" s="112" t="s">
        <v>494</v>
      </c>
      <c r="D196" s="153" t="s">
        <v>16</v>
      </c>
      <c r="E196" s="153" t="s">
        <v>1251</v>
      </c>
      <c r="F196" s="153" t="s">
        <v>131</v>
      </c>
      <c r="G196" s="114">
        <f>260317+21900</f>
        <v>282217</v>
      </c>
      <c r="H196" s="111" t="s">
        <v>48</v>
      </c>
      <c r="I196" s="153" t="s">
        <v>849</v>
      </c>
      <c r="J196" s="104" t="s">
        <v>920</v>
      </c>
      <c r="K196" s="153" t="s">
        <v>128</v>
      </c>
    </row>
    <row r="197" spans="1:993" ht="135" x14ac:dyDescent="0.25">
      <c r="A197" s="130">
        <v>167</v>
      </c>
      <c r="B197" s="111" t="s">
        <v>876</v>
      </c>
      <c r="C197" s="57" t="s">
        <v>857</v>
      </c>
      <c r="D197" s="153" t="s">
        <v>16</v>
      </c>
      <c r="E197" s="153" t="s">
        <v>1252</v>
      </c>
      <c r="F197" s="153"/>
      <c r="G197" s="116">
        <v>90000</v>
      </c>
      <c r="H197" s="111" t="s">
        <v>48</v>
      </c>
      <c r="I197" s="111" t="s">
        <v>803</v>
      </c>
      <c r="J197" s="104" t="s">
        <v>925</v>
      </c>
      <c r="K197" s="153" t="s">
        <v>128</v>
      </c>
    </row>
    <row r="198" spans="1:993" s="74" customFormat="1" ht="27.75" customHeight="1" x14ac:dyDescent="0.25">
      <c r="A198" s="146"/>
      <c r="B198" s="72" t="s">
        <v>160</v>
      </c>
      <c r="C198" s="73"/>
      <c r="D198" s="73"/>
      <c r="E198" s="73"/>
      <c r="F198" s="73"/>
      <c r="G198" s="179"/>
      <c r="H198" s="179"/>
      <c r="I198" s="179"/>
      <c r="J198" s="180"/>
      <c r="K198" s="179"/>
    </row>
    <row r="199" spans="1:993" ht="114" customHeight="1" x14ac:dyDescent="0.25">
      <c r="A199" s="130">
        <v>168</v>
      </c>
      <c r="B199" s="111" t="s">
        <v>161</v>
      </c>
      <c r="C199" s="112" t="s">
        <v>505</v>
      </c>
      <c r="D199" s="153" t="s">
        <v>30</v>
      </c>
      <c r="E199" s="153" t="s">
        <v>1227</v>
      </c>
      <c r="F199" s="153"/>
      <c r="G199" s="114">
        <v>1013116.81</v>
      </c>
      <c r="H199" s="111" t="s">
        <v>48</v>
      </c>
      <c r="I199" s="153" t="s">
        <v>949</v>
      </c>
      <c r="J199" s="104" t="s">
        <v>446</v>
      </c>
      <c r="K199" s="153" t="s">
        <v>412</v>
      </c>
    </row>
    <row r="200" spans="1:993" ht="102.6" customHeight="1" x14ac:dyDescent="0.25">
      <c r="A200" s="130">
        <v>169</v>
      </c>
      <c r="B200" s="111" t="s">
        <v>23</v>
      </c>
      <c r="C200" s="112" t="s">
        <v>506</v>
      </c>
      <c r="D200" s="153" t="s">
        <v>34</v>
      </c>
      <c r="E200" s="153" t="s">
        <v>1227</v>
      </c>
      <c r="F200" s="153"/>
      <c r="G200" s="114">
        <v>2000000</v>
      </c>
      <c r="H200" s="111" t="s">
        <v>48</v>
      </c>
      <c r="I200" s="153" t="s">
        <v>953</v>
      </c>
      <c r="J200" s="104" t="s">
        <v>447</v>
      </c>
      <c r="K200" s="153" t="s">
        <v>36</v>
      </c>
    </row>
    <row r="201" spans="1:993" ht="120" customHeight="1" x14ac:dyDescent="0.25">
      <c r="A201" s="130">
        <v>170</v>
      </c>
      <c r="B201" s="212" t="s">
        <v>1055</v>
      </c>
      <c r="C201" s="112" t="s">
        <v>1054</v>
      </c>
      <c r="D201" s="191" t="s">
        <v>22</v>
      </c>
      <c r="E201" s="191" t="s">
        <v>1227</v>
      </c>
      <c r="F201" s="191"/>
      <c r="G201" s="114">
        <v>10516</v>
      </c>
      <c r="H201" s="111" t="s">
        <v>1200</v>
      </c>
      <c r="I201" s="191" t="s">
        <v>936</v>
      </c>
      <c r="J201" s="104" t="s">
        <v>1473</v>
      </c>
      <c r="K201" s="191" t="s">
        <v>1181</v>
      </c>
    </row>
    <row r="202" spans="1:993" ht="40.5" customHeight="1" x14ac:dyDescent="0.25">
      <c r="A202" s="142"/>
      <c r="B202" s="69" t="s">
        <v>168</v>
      </c>
      <c r="C202" s="49"/>
      <c r="D202" s="49"/>
      <c r="E202" s="49"/>
      <c r="F202" s="49"/>
      <c r="G202" s="174"/>
      <c r="H202" s="174"/>
      <c r="I202" s="174"/>
      <c r="J202" s="175"/>
      <c r="K202" s="174"/>
    </row>
    <row r="203" spans="1:993" ht="76.900000000000006" customHeight="1" x14ac:dyDescent="0.25">
      <c r="A203" s="130">
        <v>171</v>
      </c>
      <c r="B203" s="111" t="s">
        <v>182</v>
      </c>
      <c r="C203" s="112" t="s">
        <v>1182</v>
      </c>
      <c r="D203" s="153" t="s">
        <v>34</v>
      </c>
      <c r="E203" s="153" t="s">
        <v>1234</v>
      </c>
      <c r="F203" s="153" t="s">
        <v>1347</v>
      </c>
      <c r="G203" s="56">
        <v>110000</v>
      </c>
      <c r="H203" s="111" t="s">
        <v>1201</v>
      </c>
      <c r="I203" s="153" t="s">
        <v>953</v>
      </c>
      <c r="J203" s="104" t="s">
        <v>1488</v>
      </c>
      <c r="K203" s="153" t="s">
        <v>929</v>
      </c>
    </row>
    <row r="204" spans="1:993" ht="105.6" customHeight="1" x14ac:dyDescent="0.25">
      <c r="A204" s="147">
        <v>172</v>
      </c>
      <c r="B204" s="111" t="s">
        <v>172</v>
      </c>
      <c r="C204" s="112" t="s">
        <v>512</v>
      </c>
      <c r="D204" s="153" t="s">
        <v>30</v>
      </c>
      <c r="E204" s="153" t="s">
        <v>1234</v>
      </c>
      <c r="F204" s="153" t="s">
        <v>1348</v>
      </c>
      <c r="G204" s="114">
        <v>91000</v>
      </c>
      <c r="H204" s="111" t="s">
        <v>1201</v>
      </c>
      <c r="I204" s="153" t="s">
        <v>849</v>
      </c>
      <c r="J204" s="104" t="s">
        <v>1277</v>
      </c>
      <c r="K204" s="153" t="s">
        <v>124</v>
      </c>
    </row>
    <row r="205" spans="1:993" s="109" customFormat="1" ht="50.45" customHeight="1" x14ac:dyDescent="0.25">
      <c r="A205" s="130">
        <v>173</v>
      </c>
      <c r="B205" s="185" t="s">
        <v>325</v>
      </c>
      <c r="C205" s="29" t="s">
        <v>326</v>
      </c>
      <c r="D205" s="103" t="s">
        <v>22</v>
      </c>
      <c r="E205" s="103" t="s">
        <v>1235</v>
      </c>
      <c r="F205" s="103"/>
      <c r="G205" s="64">
        <v>10000</v>
      </c>
      <c r="H205" s="111" t="s">
        <v>19</v>
      </c>
      <c r="I205" s="191" t="s">
        <v>936</v>
      </c>
      <c r="J205" s="81" t="s">
        <v>752</v>
      </c>
      <c r="K205" s="50" t="s">
        <v>421</v>
      </c>
      <c r="L205" s="107"/>
      <c r="M205" s="107"/>
      <c r="N205" s="107"/>
      <c r="O205" s="107"/>
      <c r="P205" s="107"/>
      <c r="Q205" s="107"/>
      <c r="R205" s="107"/>
      <c r="S205" s="107"/>
      <c r="T205" s="107"/>
      <c r="U205" s="107"/>
      <c r="V205" s="107"/>
      <c r="W205" s="107"/>
      <c r="X205" s="107"/>
      <c r="Y205" s="107"/>
      <c r="Z205" s="107"/>
      <c r="AA205" s="107"/>
      <c r="AB205" s="107"/>
      <c r="AC205" s="107"/>
      <c r="AD205" s="107"/>
      <c r="AE205" s="107"/>
      <c r="AF205" s="107"/>
      <c r="AG205" s="107"/>
      <c r="AH205" s="107"/>
      <c r="AI205" s="107"/>
      <c r="AJ205" s="107"/>
      <c r="AK205" s="107"/>
      <c r="AL205" s="107"/>
      <c r="AM205" s="107"/>
      <c r="AN205" s="107"/>
      <c r="AO205" s="107"/>
      <c r="AP205" s="107"/>
      <c r="AQ205" s="107"/>
      <c r="AR205" s="107"/>
      <c r="AS205" s="107"/>
      <c r="AT205" s="107"/>
      <c r="AU205" s="107"/>
      <c r="AV205" s="107"/>
      <c r="AW205" s="107"/>
      <c r="AX205" s="107"/>
      <c r="AY205" s="107"/>
      <c r="AZ205" s="107"/>
      <c r="BA205" s="107"/>
      <c r="BB205" s="107"/>
      <c r="BC205" s="107"/>
      <c r="BD205" s="107"/>
      <c r="BE205" s="107"/>
      <c r="BF205" s="107"/>
      <c r="BG205" s="107"/>
      <c r="BH205" s="107"/>
      <c r="BI205" s="107"/>
      <c r="BJ205" s="107"/>
      <c r="BK205" s="107"/>
      <c r="BL205" s="107"/>
      <c r="BM205" s="107"/>
      <c r="BN205" s="107"/>
      <c r="BO205" s="107"/>
      <c r="BP205" s="107"/>
      <c r="BQ205" s="107"/>
      <c r="BR205" s="107"/>
      <c r="BS205" s="107"/>
      <c r="BT205" s="107"/>
      <c r="BU205" s="107"/>
      <c r="BV205" s="107"/>
      <c r="BW205" s="107"/>
      <c r="BX205" s="107"/>
      <c r="BY205" s="107"/>
      <c r="BZ205" s="107"/>
      <c r="CA205" s="107"/>
      <c r="CB205" s="107"/>
      <c r="CC205" s="107"/>
      <c r="CD205" s="107"/>
      <c r="CE205" s="107"/>
      <c r="CF205" s="107"/>
      <c r="CG205" s="107"/>
      <c r="CH205" s="107"/>
      <c r="CI205" s="107"/>
      <c r="CJ205" s="107"/>
      <c r="CK205" s="107"/>
      <c r="CL205" s="107"/>
      <c r="CM205" s="107"/>
      <c r="CN205" s="107"/>
      <c r="CO205" s="107"/>
      <c r="CP205" s="107"/>
      <c r="CQ205" s="107"/>
      <c r="CR205" s="107"/>
      <c r="CS205" s="107"/>
      <c r="CT205" s="107"/>
      <c r="CU205" s="107"/>
      <c r="CV205" s="107"/>
      <c r="CW205" s="107"/>
      <c r="CX205" s="107"/>
      <c r="CY205" s="107"/>
      <c r="CZ205" s="107"/>
      <c r="DA205" s="107"/>
      <c r="DB205" s="107"/>
      <c r="DC205" s="107"/>
      <c r="DD205" s="107"/>
      <c r="DE205" s="107"/>
      <c r="DF205" s="107"/>
      <c r="DG205" s="107"/>
      <c r="DH205" s="107"/>
      <c r="DI205" s="107"/>
      <c r="DJ205" s="107"/>
      <c r="DK205" s="107"/>
      <c r="DL205" s="107"/>
      <c r="DM205" s="107"/>
      <c r="DN205" s="107"/>
      <c r="DO205" s="107"/>
      <c r="DP205" s="107"/>
      <c r="DQ205" s="107"/>
      <c r="DR205" s="107"/>
      <c r="DS205" s="107"/>
      <c r="DT205" s="107"/>
      <c r="DU205" s="107"/>
      <c r="DV205" s="107"/>
      <c r="DW205" s="107"/>
      <c r="DX205" s="107"/>
      <c r="DY205" s="107"/>
      <c r="DZ205" s="107"/>
      <c r="EA205" s="107"/>
      <c r="EB205" s="107"/>
      <c r="EC205" s="107"/>
      <c r="ED205" s="107"/>
      <c r="EE205" s="107"/>
      <c r="EF205" s="107"/>
      <c r="EG205" s="107"/>
      <c r="EH205" s="107"/>
      <c r="EI205" s="107"/>
      <c r="EJ205" s="107"/>
      <c r="EK205" s="107"/>
      <c r="EL205" s="107"/>
      <c r="EM205" s="107"/>
      <c r="EN205" s="107"/>
      <c r="EO205" s="107"/>
      <c r="EP205" s="107"/>
      <c r="EQ205" s="107"/>
      <c r="ER205" s="107"/>
      <c r="ES205" s="107"/>
      <c r="ET205" s="107"/>
      <c r="EU205" s="107"/>
      <c r="EV205" s="107"/>
      <c r="EW205" s="107"/>
      <c r="EX205" s="107"/>
      <c r="EY205" s="107"/>
      <c r="EZ205" s="107"/>
      <c r="FA205" s="107"/>
      <c r="FB205" s="107"/>
      <c r="FC205" s="107"/>
      <c r="FD205" s="107"/>
      <c r="FE205" s="107"/>
      <c r="FF205" s="107"/>
      <c r="FG205" s="107"/>
      <c r="FH205" s="107"/>
      <c r="FI205" s="107"/>
      <c r="FJ205" s="107"/>
      <c r="FK205" s="107"/>
      <c r="FL205" s="107"/>
      <c r="FM205" s="107"/>
      <c r="FN205" s="107"/>
      <c r="FO205" s="107"/>
      <c r="FP205" s="107"/>
      <c r="FQ205" s="107"/>
      <c r="FR205" s="107"/>
      <c r="FS205" s="107"/>
      <c r="FT205" s="107"/>
      <c r="FU205" s="107"/>
      <c r="FV205" s="107"/>
      <c r="FW205" s="107"/>
      <c r="FX205" s="107"/>
      <c r="FY205" s="107"/>
      <c r="FZ205" s="107"/>
      <c r="GA205" s="107"/>
      <c r="GB205" s="107"/>
      <c r="GC205" s="107"/>
      <c r="GD205" s="107"/>
      <c r="GE205" s="107"/>
      <c r="GF205" s="107"/>
      <c r="GG205" s="107"/>
      <c r="GH205" s="107"/>
      <c r="GI205" s="107"/>
      <c r="GJ205" s="107"/>
      <c r="GK205" s="107"/>
      <c r="GL205" s="107"/>
      <c r="GM205" s="107"/>
      <c r="GN205" s="107"/>
      <c r="GO205" s="107"/>
      <c r="GP205" s="107"/>
      <c r="GQ205" s="107"/>
      <c r="GR205" s="107"/>
      <c r="GS205" s="107"/>
      <c r="GT205" s="107"/>
      <c r="GU205" s="107"/>
      <c r="GV205" s="107"/>
      <c r="GW205" s="107"/>
      <c r="GX205" s="107"/>
      <c r="GY205" s="107"/>
      <c r="GZ205" s="107"/>
      <c r="HA205" s="107"/>
      <c r="HB205" s="107"/>
      <c r="HC205" s="107"/>
      <c r="HD205" s="107"/>
      <c r="HE205" s="107"/>
      <c r="HF205" s="107"/>
      <c r="HG205" s="107"/>
      <c r="HH205" s="107"/>
      <c r="HI205" s="107"/>
      <c r="HJ205" s="107"/>
      <c r="HK205" s="107"/>
      <c r="HL205" s="107"/>
      <c r="HM205" s="107"/>
      <c r="HN205" s="107"/>
      <c r="HO205" s="107"/>
      <c r="HP205" s="107"/>
      <c r="HQ205" s="107"/>
      <c r="HR205" s="107"/>
      <c r="HS205" s="107"/>
      <c r="HT205" s="107"/>
      <c r="HU205" s="107"/>
      <c r="HV205" s="107"/>
      <c r="HW205" s="107"/>
      <c r="HX205" s="107"/>
      <c r="HY205" s="107"/>
      <c r="HZ205" s="107"/>
      <c r="IA205" s="107"/>
      <c r="IB205" s="107"/>
      <c r="IC205" s="107"/>
      <c r="ID205" s="107"/>
      <c r="IE205" s="107"/>
      <c r="IF205" s="107"/>
      <c r="IG205" s="107"/>
      <c r="IH205" s="107"/>
      <c r="II205" s="107"/>
      <c r="IJ205" s="107"/>
      <c r="IK205" s="107"/>
      <c r="IL205" s="107"/>
      <c r="IM205" s="107"/>
      <c r="IN205" s="107"/>
      <c r="IO205" s="107"/>
      <c r="IP205" s="107"/>
      <c r="IQ205" s="107"/>
      <c r="IR205" s="107"/>
      <c r="IS205" s="107"/>
      <c r="IT205" s="107"/>
      <c r="IU205" s="107"/>
      <c r="IV205" s="107"/>
      <c r="IW205" s="107"/>
      <c r="IX205" s="107"/>
      <c r="IY205" s="107"/>
      <c r="IZ205" s="107"/>
      <c r="JA205" s="107"/>
      <c r="JB205" s="107"/>
      <c r="JC205" s="107"/>
      <c r="JD205" s="107"/>
      <c r="JE205" s="107"/>
      <c r="JF205" s="107"/>
      <c r="JG205" s="107"/>
      <c r="JH205" s="107"/>
      <c r="JI205" s="107"/>
      <c r="JJ205" s="107"/>
      <c r="JK205" s="107"/>
      <c r="JL205" s="107"/>
      <c r="JM205" s="107"/>
      <c r="JN205" s="107"/>
      <c r="JO205" s="107"/>
      <c r="JP205" s="107"/>
      <c r="JQ205" s="107"/>
      <c r="JR205" s="107"/>
      <c r="JS205" s="107"/>
      <c r="JT205" s="107"/>
      <c r="JU205" s="107"/>
      <c r="JV205" s="107"/>
      <c r="JW205" s="107"/>
      <c r="JX205" s="107"/>
      <c r="JY205" s="107"/>
      <c r="JZ205" s="107"/>
      <c r="KA205" s="107"/>
      <c r="KB205" s="107"/>
      <c r="KC205" s="107"/>
      <c r="KD205" s="107"/>
      <c r="KE205" s="107"/>
      <c r="KF205" s="107"/>
      <c r="KG205" s="107"/>
      <c r="KH205" s="107"/>
      <c r="KI205" s="107"/>
      <c r="KJ205" s="107"/>
      <c r="KK205" s="107"/>
      <c r="KL205" s="107"/>
      <c r="KM205" s="107"/>
      <c r="KN205" s="107"/>
      <c r="KO205" s="107"/>
      <c r="KP205" s="107"/>
      <c r="KQ205" s="107"/>
      <c r="KR205" s="107"/>
      <c r="KS205" s="107"/>
      <c r="KT205" s="107"/>
      <c r="KU205" s="107"/>
      <c r="KV205" s="107"/>
      <c r="KW205" s="107"/>
      <c r="KX205" s="107"/>
      <c r="KY205" s="107"/>
      <c r="KZ205" s="107"/>
      <c r="LA205" s="107"/>
      <c r="LB205" s="107"/>
      <c r="LC205" s="107"/>
      <c r="LD205" s="107"/>
      <c r="LE205" s="107"/>
      <c r="LF205" s="107"/>
      <c r="LG205" s="107"/>
      <c r="LH205" s="107"/>
      <c r="LI205" s="107"/>
      <c r="LJ205" s="107"/>
      <c r="LK205" s="107"/>
      <c r="LL205" s="107"/>
      <c r="LM205" s="107"/>
      <c r="LN205" s="107"/>
      <c r="LO205" s="107"/>
      <c r="LP205" s="107"/>
      <c r="LQ205" s="107"/>
      <c r="LR205" s="107"/>
      <c r="LS205" s="107"/>
      <c r="LT205" s="107"/>
      <c r="LU205" s="107"/>
      <c r="LV205" s="107"/>
      <c r="LW205" s="107"/>
      <c r="LX205" s="107"/>
      <c r="LY205" s="107"/>
      <c r="LZ205" s="107"/>
      <c r="MA205" s="107"/>
      <c r="MB205" s="107"/>
      <c r="MC205" s="107"/>
      <c r="MD205" s="107"/>
      <c r="ME205" s="107"/>
      <c r="MF205" s="107"/>
      <c r="MG205" s="107"/>
      <c r="MH205" s="107"/>
      <c r="MI205" s="107"/>
      <c r="MJ205" s="107"/>
      <c r="MK205" s="107"/>
      <c r="ML205" s="107"/>
      <c r="MM205" s="107"/>
      <c r="MN205" s="107"/>
      <c r="MO205" s="107"/>
      <c r="MP205" s="107"/>
      <c r="MQ205" s="107"/>
      <c r="MR205" s="107"/>
      <c r="MS205" s="107"/>
      <c r="MT205" s="107"/>
      <c r="MU205" s="107"/>
      <c r="MV205" s="107"/>
      <c r="MW205" s="107"/>
      <c r="MX205" s="107"/>
      <c r="MY205" s="107"/>
      <c r="MZ205" s="107"/>
      <c r="NA205" s="107"/>
      <c r="NB205" s="107"/>
      <c r="NC205" s="107"/>
      <c r="ND205" s="107"/>
      <c r="NE205" s="107"/>
      <c r="NF205" s="107"/>
      <c r="NG205" s="107"/>
      <c r="NH205" s="107"/>
      <c r="NI205" s="107"/>
      <c r="NJ205" s="107"/>
      <c r="NK205" s="107"/>
      <c r="NL205" s="107"/>
      <c r="NM205" s="107"/>
      <c r="NN205" s="107"/>
      <c r="NO205" s="107"/>
      <c r="NP205" s="107"/>
      <c r="NQ205" s="107"/>
      <c r="NR205" s="107"/>
      <c r="NS205" s="107"/>
      <c r="NT205" s="107"/>
      <c r="NU205" s="107"/>
      <c r="NV205" s="107"/>
      <c r="NW205" s="107"/>
      <c r="NX205" s="107"/>
      <c r="NY205" s="107"/>
      <c r="NZ205" s="107"/>
      <c r="OA205" s="107"/>
      <c r="OB205" s="107"/>
      <c r="OC205" s="107"/>
      <c r="OD205" s="107"/>
      <c r="OE205" s="107"/>
      <c r="OF205" s="107"/>
      <c r="OG205" s="107"/>
      <c r="OH205" s="107"/>
      <c r="OI205" s="107"/>
      <c r="OJ205" s="107"/>
      <c r="OK205" s="107"/>
      <c r="OL205" s="107"/>
      <c r="OM205" s="107"/>
      <c r="ON205" s="107"/>
      <c r="OO205" s="107"/>
      <c r="OP205" s="107"/>
      <c r="OQ205" s="107"/>
      <c r="OR205" s="107"/>
      <c r="OS205" s="107"/>
      <c r="OT205" s="107"/>
      <c r="OU205" s="107"/>
      <c r="OV205" s="107"/>
      <c r="OW205" s="107"/>
      <c r="OX205" s="107"/>
      <c r="OY205" s="107"/>
      <c r="OZ205" s="107"/>
      <c r="PA205" s="107"/>
      <c r="PB205" s="107"/>
      <c r="PC205" s="107"/>
      <c r="PD205" s="107"/>
      <c r="PE205" s="107"/>
      <c r="PF205" s="107"/>
      <c r="PG205" s="107"/>
      <c r="PH205" s="107"/>
      <c r="PI205" s="107"/>
      <c r="PJ205" s="107"/>
      <c r="PK205" s="107"/>
      <c r="PL205" s="107"/>
      <c r="PM205" s="107"/>
      <c r="PN205" s="107"/>
      <c r="PO205" s="107"/>
      <c r="PP205" s="107"/>
      <c r="PQ205" s="107"/>
      <c r="PR205" s="107"/>
      <c r="PS205" s="107"/>
      <c r="PT205" s="107"/>
      <c r="PU205" s="107"/>
      <c r="PV205" s="107"/>
      <c r="PW205" s="107"/>
      <c r="PX205" s="107"/>
      <c r="PY205" s="107"/>
      <c r="PZ205" s="107"/>
      <c r="QA205" s="107"/>
      <c r="QB205" s="107"/>
      <c r="QC205" s="107"/>
      <c r="QD205" s="107"/>
      <c r="QE205" s="107"/>
      <c r="QF205" s="107"/>
      <c r="QG205" s="107"/>
      <c r="QH205" s="107"/>
      <c r="QI205" s="107"/>
      <c r="QJ205" s="107"/>
      <c r="QK205" s="107"/>
      <c r="QL205" s="107"/>
      <c r="QM205" s="107"/>
      <c r="QN205" s="107"/>
      <c r="QO205" s="107"/>
      <c r="QP205" s="107"/>
      <c r="QQ205" s="107"/>
      <c r="QR205" s="107"/>
      <c r="QS205" s="107"/>
      <c r="QT205" s="107"/>
      <c r="QU205" s="107"/>
      <c r="QV205" s="107"/>
      <c r="QW205" s="107"/>
      <c r="QX205" s="107"/>
      <c r="QY205" s="107"/>
      <c r="QZ205" s="107"/>
      <c r="RA205" s="107"/>
      <c r="RB205" s="107"/>
      <c r="RC205" s="107"/>
      <c r="RD205" s="107"/>
      <c r="RE205" s="107"/>
      <c r="RF205" s="107"/>
      <c r="RG205" s="107"/>
      <c r="RH205" s="107"/>
      <c r="RI205" s="107"/>
      <c r="RJ205" s="107"/>
      <c r="RK205" s="107"/>
      <c r="RL205" s="107"/>
      <c r="RM205" s="107"/>
      <c r="RN205" s="107"/>
      <c r="RO205" s="107"/>
      <c r="RP205" s="107"/>
      <c r="RQ205" s="107"/>
      <c r="RR205" s="107"/>
      <c r="RS205" s="107"/>
      <c r="RT205" s="107"/>
      <c r="RU205" s="107"/>
      <c r="RV205" s="107"/>
      <c r="RW205" s="107"/>
      <c r="RX205" s="107"/>
      <c r="RY205" s="107"/>
      <c r="RZ205" s="107"/>
      <c r="SA205" s="107"/>
      <c r="SB205" s="107"/>
      <c r="SC205" s="107"/>
      <c r="SD205" s="107"/>
      <c r="SE205" s="107"/>
      <c r="SF205" s="107"/>
      <c r="SG205" s="107"/>
      <c r="SH205" s="107"/>
      <c r="SI205" s="107"/>
      <c r="SJ205" s="107"/>
      <c r="SK205" s="107"/>
      <c r="SL205" s="107"/>
      <c r="SM205" s="107"/>
      <c r="SN205" s="107"/>
      <c r="SO205" s="107"/>
      <c r="SP205" s="107"/>
      <c r="SQ205" s="107"/>
      <c r="SR205" s="107"/>
      <c r="SS205" s="107"/>
      <c r="ST205" s="107"/>
      <c r="SU205" s="107"/>
      <c r="SV205" s="107"/>
      <c r="SW205" s="107"/>
      <c r="SX205" s="107"/>
      <c r="SY205" s="107"/>
      <c r="SZ205" s="107"/>
      <c r="TA205" s="107"/>
      <c r="TB205" s="107"/>
      <c r="TC205" s="107"/>
      <c r="TD205" s="107"/>
      <c r="TE205" s="107"/>
      <c r="TF205" s="107"/>
      <c r="TG205" s="107"/>
      <c r="TH205" s="107"/>
      <c r="TI205" s="107"/>
      <c r="TJ205" s="107"/>
      <c r="TK205" s="107"/>
      <c r="TL205" s="107"/>
      <c r="TM205" s="107"/>
      <c r="TN205" s="107"/>
      <c r="TO205" s="107"/>
      <c r="TP205" s="107"/>
      <c r="TQ205" s="107"/>
      <c r="TR205" s="107"/>
      <c r="TS205" s="107"/>
      <c r="TT205" s="107"/>
      <c r="TU205" s="107"/>
      <c r="TV205" s="107"/>
      <c r="TW205" s="107"/>
      <c r="TX205" s="107"/>
      <c r="TY205" s="107"/>
      <c r="TZ205" s="107"/>
      <c r="UA205" s="107"/>
      <c r="UB205" s="107"/>
      <c r="UC205" s="107"/>
      <c r="UD205" s="107"/>
      <c r="UE205" s="107"/>
      <c r="UF205" s="107"/>
      <c r="UG205" s="107"/>
      <c r="UH205" s="107"/>
      <c r="UI205" s="107"/>
      <c r="UJ205" s="107"/>
      <c r="UK205" s="107"/>
      <c r="UL205" s="107"/>
      <c r="UM205" s="107"/>
      <c r="UN205" s="107"/>
      <c r="UO205" s="107"/>
      <c r="UP205" s="107"/>
      <c r="UQ205" s="107"/>
      <c r="UR205" s="107"/>
      <c r="US205" s="107"/>
      <c r="UT205" s="107"/>
      <c r="UU205" s="107"/>
      <c r="UV205" s="107"/>
      <c r="UW205" s="107"/>
      <c r="UX205" s="107"/>
      <c r="UY205" s="107"/>
      <c r="UZ205" s="107"/>
      <c r="VA205" s="107"/>
      <c r="VB205" s="107"/>
      <c r="VC205" s="107"/>
      <c r="VD205" s="107"/>
      <c r="VE205" s="107"/>
      <c r="VF205" s="107"/>
      <c r="VG205" s="107"/>
      <c r="VH205" s="107"/>
      <c r="VI205" s="107"/>
      <c r="VJ205" s="107"/>
      <c r="VK205" s="107"/>
      <c r="VL205" s="107"/>
      <c r="VM205" s="107"/>
      <c r="VN205" s="107"/>
      <c r="VO205" s="107"/>
      <c r="VP205" s="107"/>
      <c r="VQ205" s="107"/>
      <c r="VR205" s="107"/>
      <c r="VS205" s="107"/>
      <c r="VT205" s="107"/>
      <c r="VU205" s="107"/>
      <c r="VV205" s="107"/>
      <c r="VW205" s="107"/>
      <c r="VX205" s="107"/>
      <c r="VY205" s="107"/>
      <c r="VZ205" s="107"/>
      <c r="WA205" s="107"/>
      <c r="WB205" s="107"/>
      <c r="WC205" s="107"/>
      <c r="WD205" s="107"/>
      <c r="WE205" s="107"/>
      <c r="WF205" s="107"/>
      <c r="WG205" s="107"/>
      <c r="WH205" s="107"/>
      <c r="WI205" s="107"/>
      <c r="WJ205" s="107"/>
      <c r="WK205" s="107"/>
      <c r="WL205" s="107"/>
      <c r="WM205" s="107"/>
      <c r="WN205" s="107"/>
      <c r="WO205" s="107"/>
      <c r="WP205" s="107"/>
      <c r="WQ205" s="107"/>
      <c r="WR205" s="107"/>
      <c r="WS205" s="107"/>
      <c r="WT205" s="107"/>
      <c r="WU205" s="107"/>
      <c r="WV205" s="107"/>
      <c r="WW205" s="107"/>
      <c r="WX205" s="107"/>
      <c r="WY205" s="107"/>
      <c r="WZ205" s="107"/>
      <c r="XA205" s="107"/>
      <c r="XB205" s="107"/>
      <c r="XC205" s="107"/>
      <c r="XD205" s="107"/>
      <c r="XE205" s="107"/>
      <c r="XF205" s="107"/>
      <c r="XG205" s="107"/>
      <c r="XH205" s="107"/>
      <c r="XI205" s="107"/>
      <c r="XJ205" s="107"/>
      <c r="XK205" s="107"/>
      <c r="XL205" s="107"/>
      <c r="XM205" s="107"/>
      <c r="XN205" s="107"/>
      <c r="XO205" s="107"/>
      <c r="XP205" s="107"/>
      <c r="XQ205" s="107"/>
      <c r="XR205" s="107"/>
      <c r="XS205" s="107"/>
      <c r="XT205" s="107"/>
      <c r="XU205" s="107"/>
      <c r="XV205" s="107"/>
      <c r="XW205" s="107"/>
      <c r="XX205" s="107"/>
      <c r="XY205" s="107"/>
      <c r="XZ205" s="107"/>
      <c r="YA205" s="107"/>
      <c r="YB205" s="107"/>
      <c r="YC205" s="107"/>
      <c r="YD205" s="107"/>
      <c r="YE205" s="107"/>
      <c r="YF205" s="107"/>
      <c r="YG205" s="107"/>
      <c r="YH205" s="107"/>
      <c r="YI205" s="107"/>
      <c r="YJ205" s="107"/>
      <c r="YK205" s="107"/>
      <c r="YL205" s="107"/>
      <c r="YM205" s="107"/>
      <c r="YN205" s="107"/>
      <c r="YO205" s="107"/>
      <c r="YP205" s="107"/>
      <c r="YQ205" s="107"/>
      <c r="YR205" s="107"/>
      <c r="YS205" s="107"/>
      <c r="YT205" s="107"/>
      <c r="YU205" s="107"/>
      <c r="YV205" s="107"/>
      <c r="YW205" s="107"/>
      <c r="YX205" s="107"/>
      <c r="YY205" s="107"/>
      <c r="YZ205" s="107"/>
      <c r="ZA205" s="107"/>
      <c r="ZB205" s="107"/>
      <c r="ZC205" s="107"/>
      <c r="ZD205" s="107"/>
      <c r="ZE205" s="107"/>
      <c r="ZF205" s="107"/>
      <c r="ZG205" s="107"/>
      <c r="ZH205" s="107"/>
      <c r="ZI205" s="107"/>
      <c r="ZJ205" s="107"/>
      <c r="ZK205" s="107"/>
      <c r="ZL205" s="107"/>
      <c r="ZM205" s="107"/>
      <c r="ZN205" s="107"/>
      <c r="ZO205" s="107"/>
      <c r="ZP205" s="107"/>
      <c r="ZQ205" s="107"/>
      <c r="ZR205" s="107"/>
      <c r="ZS205" s="107"/>
      <c r="ZT205" s="107"/>
      <c r="ZU205" s="107"/>
      <c r="ZV205" s="107"/>
      <c r="ZW205" s="107"/>
      <c r="ZX205" s="107"/>
      <c r="ZY205" s="107"/>
      <c r="ZZ205" s="107"/>
      <c r="AAA205" s="107"/>
      <c r="AAB205" s="107"/>
      <c r="AAC205" s="107"/>
      <c r="AAD205" s="107"/>
      <c r="AAE205" s="107"/>
      <c r="AAF205" s="107"/>
      <c r="AAG205" s="107"/>
      <c r="AAH205" s="107"/>
      <c r="AAI205" s="107"/>
      <c r="AAJ205" s="107"/>
      <c r="AAK205" s="107"/>
      <c r="AAL205" s="107"/>
      <c r="AAM205" s="107"/>
      <c r="AAN205" s="107"/>
      <c r="AAO205" s="107"/>
      <c r="AAP205" s="107"/>
      <c r="AAQ205" s="107"/>
      <c r="AAR205" s="107"/>
      <c r="AAS205" s="107"/>
      <c r="AAT205" s="107"/>
      <c r="AAU205" s="107"/>
      <c r="AAV205" s="107"/>
      <c r="AAW205" s="107"/>
      <c r="AAX205" s="107"/>
      <c r="AAY205" s="107"/>
      <c r="AAZ205" s="107"/>
      <c r="ABA205" s="107"/>
      <c r="ABB205" s="107"/>
      <c r="ABC205" s="107"/>
      <c r="ABD205" s="107"/>
      <c r="ABE205" s="107"/>
      <c r="ABF205" s="107"/>
      <c r="ABG205" s="107"/>
      <c r="ABH205" s="107"/>
      <c r="ABI205" s="107"/>
      <c r="ABJ205" s="107"/>
      <c r="ABK205" s="107"/>
      <c r="ABL205" s="107"/>
      <c r="ABM205" s="107"/>
      <c r="ABN205" s="107"/>
      <c r="ABO205" s="107"/>
      <c r="ABP205" s="107"/>
      <c r="ABQ205" s="107"/>
      <c r="ABR205" s="107"/>
      <c r="ABS205" s="107"/>
      <c r="ABT205" s="107"/>
      <c r="ABU205" s="107"/>
      <c r="ABV205" s="107"/>
      <c r="ABW205" s="107"/>
      <c r="ABX205" s="107"/>
      <c r="ABY205" s="107"/>
      <c r="ABZ205" s="107"/>
      <c r="ACA205" s="107"/>
      <c r="ACB205" s="107"/>
      <c r="ACC205" s="107"/>
      <c r="ACD205" s="107"/>
      <c r="ACE205" s="107"/>
      <c r="ACF205" s="107"/>
      <c r="ACG205" s="107"/>
      <c r="ACH205" s="107"/>
      <c r="ACI205" s="107"/>
      <c r="ACJ205" s="107"/>
      <c r="ACK205" s="107"/>
      <c r="ACL205" s="107"/>
      <c r="ACM205" s="107"/>
      <c r="ACN205" s="107"/>
      <c r="ACO205" s="107"/>
      <c r="ACP205" s="107"/>
      <c r="ACQ205" s="107"/>
      <c r="ACR205" s="107"/>
      <c r="ACS205" s="107"/>
      <c r="ACT205" s="107"/>
      <c r="ACU205" s="107"/>
      <c r="ACV205" s="107"/>
      <c r="ACW205" s="107"/>
      <c r="ACX205" s="107"/>
      <c r="ACY205" s="107"/>
      <c r="ACZ205" s="107"/>
      <c r="ADA205" s="107"/>
      <c r="ADB205" s="107"/>
      <c r="ADC205" s="107"/>
      <c r="ADD205" s="107"/>
      <c r="ADE205" s="107"/>
      <c r="ADF205" s="107"/>
      <c r="ADG205" s="107"/>
      <c r="ADH205" s="107"/>
      <c r="ADI205" s="107"/>
      <c r="ADJ205" s="107"/>
      <c r="ADK205" s="107"/>
      <c r="ADL205" s="107"/>
      <c r="ADM205" s="107"/>
      <c r="ADN205" s="107"/>
      <c r="ADO205" s="107"/>
      <c r="ADP205" s="107"/>
      <c r="ADQ205" s="107"/>
      <c r="ADR205" s="107"/>
      <c r="ADS205" s="107"/>
      <c r="ADT205" s="107"/>
      <c r="ADU205" s="107"/>
      <c r="ADV205" s="107"/>
      <c r="ADW205" s="107"/>
      <c r="ADX205" s="107"/>
      <c r="ADY205" s="107"/>
      <c r="ADZ205" s="107"/>
      <c r="AEA205" s="107"/>
      <c r="AEB205" s="107"/>
      <c r="AEC205" s="107"/>
      <c r="AED205" s="107"/>
      <c r="AEE205" s="107"/>
      <c r="AEF205" s="107"/>
      <c r="AEG205" s="107"/>
      <c r="AEH205" s="107"/>
      <c r="AEI205" s="107"/>
      <c r="AEJ205" s="107"/>
      <c r="AEK205" s="107"/>
      <c r="AEL205" s="107"/>
      <c r="AEM205" s="107"/>
      <c r="AEN205" s="107"/>
      <c r="AEO205" s="107"/>
      <c r="AEP205" s="107"/>
      <c r="AEQ205" s="107"/>
      <c r="AER205" s="107"/>
      <c r="AES205" s="107"/>
      <c r="AET205" s="107"/>
      <c r="AEU205" s="107"/>
      <c r="AEV205" s="107"/>
      <c r="AEW205" s="107"/>
      <c r="AEX205" s="107"/>
      <c r="AEY205" s="107"/>
      <c r="AEZ205" s="107"/>
      <c r="AFA205" s="107"/>
      <c r="AFB205" s="107"/>
      <c r="AFC205" s="107"/>
      <c r="AFD205" s="107"/>
      <c r="AFE205" s="107"/>
      <c r="AFF205" s="107"/>
      <c r="AFG205" s="107"/>
      <c r="AFH205" s="107"/>
      <c r="AFI205" s="107"/>
      <c r="AFJ205" s="107"/>
      <c r="AFK205" s="107"/>
      <c r="AFL205" s="107"/>
      <c r="AFM205" s="107"/>
      <c r="AFN205" s="107"/>
      <c r="AFO205" s="107"/>
      <c r="AFP205" s="107"/>
      <c r="AFQ205" s="107"/>
      <c r="AFR205" s="107"/>
      <c r="AFS205" s="107"/>
      <c r="AFT205" s="107"/>
      <c r="AFU205" s="107"/>
      <c r="AFV205" s="107"/>
      <c r="AFW205" s="107"/>
      <c r="AFX205" s="107"/>
      <c r="AFY205" s="107"/>
      <c r="AFZ205" s="107"/>
      <c r="AGA205" s="107"/>
      <c r="AGB205" s="107"/>
      <c r="AGC205" s="107"/>
      <c r="AGD205" s="107"/>
      <c r="AGE205" s="107"/>
      <c r="AGF205" s="107"/>
      <c r="AGG205" s="107"/>
      <c r="AGH205" s="107"/>
      <c r="AGI205" s="107"/>
      <c r="AGJ205" s="107"/>
      <c r="AGK205" s="107"/>
      <c r="AGL205" s="107"/>
      <c r="AGM205" s="107"/>
      <c r="AGN205" s="107"/>
      <c r="AGO205" s="107"/>
      <c r="AGP205" s="107"/>
      <c r="AGQ205" s="107"/>
      <c r="AGR205" s="107"/>
      <c r="AGS205" s="107"/>
      <c r="AGT205" s="107"/>
      <c r="AGU205" s="107"/>
      <c r="AGV205" s="107"/>
      <c r="AGW205" s="107"/>
      <c r="AGX205" s="107"/>
      <c r="AGY205" s="107"/>
      <c r="AGZ205" s="107"/>
      <c r="AHA205" s="107"/>
      <c r="AHB205" s="107"/>
      <c r="AHC205" s="107"/>
      <c r="AHD205" s="107"/>
      <c r="AHE205" s="107"/>
      <c r="AHF205" s="107"/>
      <c r="AHG205" s="107"/>
      <c r="AHH205" s="107"/>
      <c r="AHI205" s="107"/>
      <c r="AHJ205" s="107"/>
      <c r="AHK205" s="107"/>
      <c r="AHL205" s="107"/>
      <c r="AHM205" s="107"/>
      <c r="AHN205" s="107"/>
      <c r="AHO205" s="107"/>
      <c r="AHP205" s="107"/>
      <c r="AHQ205" s="107"/>
      <c r="AHR205" s="107"/>
      <c r="AHS205" s="107"/>
      <c r="AHT205" s="107"/>
      <c r="AHU205" s="107"/>
      <c r="AHV205" s="107"/>
      <c r="AHW205" s="107"/>
      <c r="AHX205" s="107"/>
      <c r="AHY205" s="107"/>
      <c r="AHZ205" s="107"/>
      <c r="AIA205" s="107"/>
      <c r="AIB205" s="107"/>
      <c r="AIC205" s="107"/>
      <c r="AID205" s="107"/>
      <c r="AIE205" s="107"/>
      <c r="AIF205" s="107"/>
      <c r="AIG205" s="107"/>
      <c r="AIH205" s="107"/>
      <c r="AII205" s="107"/>
      <c r="AIJ205" s="107"/>
      <c r="AIK205" s="107"/>
      <c r="AIL205" s="107"/>
      <c r="AIM205" s="107"/>
      <c r="AIN205" s="107"/>
      <c r="AIO205" s="107"/>
      <c r="AIP205" s="107"/>
      <c r="AIQ205" s="107"/>
      <c r="AIR205" s="107"/>
      <c r="AIS205" s="107"/>
      <c r="AIT205" s="107"/>
      <c r="AIU205" s="107"/>
      <c r="AIV205" s="107"/>
      <c r="AIW205" s="107"/>
      <c r="AIX205" s="107"/>
      <c r="AIY205" s="107"/>
      <c r="AIZ205" s="107"/>
      <c r="AJA205" s="107"/>
      <c r="AJB205" s="107"/>
      <c r="AJC205" s="107"/>
      <c r="AJD205" s="107"/>
      <c r="AJE205" s="107"/>
      <c r="AJF205" s="107"/>
      <c r="AJG205" s="107"/>
      <c r="AJH205" s="107"/>
      <c r="AJI205" s="107"/>
      <c r="AJJ205" s="107"/>
      <c r="AJK205" s="107"/>
      <c r="AJL205" s="107"/>
      <c r="AJM205" s="107"/>
      <c r="AJN205" s="107"/>
      <c r="AJO205" s="107"/>
      <c r="AJP205" s="107"/>
      <c r="AJQ205" s="107"/>
      <c r="AJR205" s="107"/>
      <c r="AJS205" s="107"/>
      <c r="AJT205" s="107"/>
      <c r="AJU205" s="107"/>
      <c r="AJV205" s="107"/>
      <c r="AJW205" s="107"/>
      <c r="AJX205" s="107"/>
      <c r="AJY205" s="107"/>
      <c r="AJZ205" s="107"/>
      <c r="AKA205" s="107"/>
      <c r="AKB205" s="107"/>
      <c r="AKC205" s="107"/>
      <c r="AKD205" s="107"/>
      <c r="AKE205" s="107"/>
      <c r="AKF205" s="107"/>
      <c r="AKG205" s="107"/>
      <c r="AKH205" s="107"/>
      <c r="AKI205" s="107"/>
      <c r="AKJ205" s="107"/>
      <c r="AKK205" s="107"/>
      <c r="AKL205" s="107"/>
      <c r="AKM205" s="107"/>
      <c r="AKN205" s="107"/>
      <c r="AKO205" s="107"/>
      <c r="AKP205" s="107"/>
      <c r="AKQ205" s="107"/>
      <c r="AKR205" s="107"/>
      <c r="AKS205" s="107"/>
      <c r="AKT205" s="107"/>
      <c r="AKU205" s="107"/>
      <c r="AKV205" s="107"/>
      <c r="AKW205" s="107"/>
      <c r="AKX205" s="107"/>
      <c r="AKY205" s="107"/>
      <c r="AKZ205" s="107"/>
      <c r="ALA205" s="107"/>
      <c r="ALB205" s="107"/>
      <c r="ALC205" s="107"/>
      <c r="ALD205" s="107"/>
      <c r="ALE205" s="107"/>
    </row>
    <row r="206" spans="1:993" ht="87.6" customHeight="1" x14ac:dyDescent="0.25">
      <c r="A206" s="130">
        <v>174</v>
      </c>
      <c r="B206" s="111" t="s">
        <v>327</v>
      </c>
      <c r="C206" s="112" t="s">
        <v>328</v>
      </c>
      <c r="D206" s="103" t="s">
        <v>34</v>
      </c>
      <c r="E206" s="103" t="s">
        <v>1235</v>
      </c>
      <c r="F206" s="103" t="s">
        <v>1349</v>
      </c>
      <c r="G206" s="114">
        <v>15000</v>
      </c>
      <c r="H206" s="111" t="s">
        <v>48</v>
      </c>
      <c r="I206" s="191" t="s">
        <v>1119</v>
      </c>
      <c r="J206" s="104" t="s">
        <v>1474</v>
      </c>
      <c r="K206" s="191" t="s">
        <v>71</v>
      </c>
    </row>
    <row r="207" spans="1:993" ht="98.45" customHeight="1" x14ac:dyDescent="0.25">
      <c r="A207" s="130">
        <v>175</v>
      </c>
      <c r="B207" s="111" t="s">
        <v>181</v>
      </c>
      <c r="C207" s="112" t="s">
        <v>690</v>
      </c>
      <c r="D207" s="191" t="s">
        <v>34</v>
      </c>
      <c r="E207" s="191" t="s">
        <v>1236</v>
      </c>
      <c r="F207" s="191"/>
      <c r="G207" s="114">
        <v>15000</v>
      </c>
      <c r="H207" s="111" t="s">
        <v>48</v>
      </c>
      <c r="I207" s="191" t="s">
        <v>1119</v>
      </c>
      <c r="J207" s="104" t="s">
        <v>1475</v>
      </c>
      <c r="K207" s="191" t="s">
        <v>410</v>
      </c>
    </row>
    <row r="208" spans="1:993" ht="72.599999999999994" customHeight="1" x14ac:dyDescent="0.25">
      <c r="A208" s="130">
        <v>176</v>
      </c>
      <c r="B208" s="111" t="s">
        <v>186</v>
      </c>
      <c r="C208" s="112" t="s">
        <v>1185</v>
      </c>
      <c r="D208" s="191" t="s">
        <v>30</v>
      </c>
      <c r="E208" s="191" t="s">
        <v>1228</v>
      </c>
      <c r="F208" s="191" t="s">
        <v>1350</v>
      </c>
      <c r="G208" s="114">
        <f>10000+10000</f>
        <v>20000</v>
      </c>
      <c r="H208" s="111" t="s">
        <v>48</v>
      </c>
      <c r="I208" s="191" t="s">
        <v>953</v>
      </c>
      <c r="J208" s="104" t="s">
        <v>935</v>
      </c>
      <c r="K208" s="191" t="s">
        <v>1186</v>
      </c>
    </row>
    <row r="209" spans="1:11" ht="197.25" customHeight="1" x14ac:dyDescent="0.25">
      <c r="A209" s="130">
        <v>177</v>
      </c>
      <c r="B209" s="111" t="s">
        <v>176</v>
      </c>
      <c r="C209" s="112" t="s">
        <v>598</v>
      </c>
      <c r="D209" s="191" t="s">
        <v>22</v>
      </c>
      <c r="E209" s="191" t="s">
        <v>1228</v>
      </c>
      <c r="F209" s="191"/>
      <c r="G209" s="114">
        <f>40000+15000+30000+20000+10000+45000+1600+80000+1000</f>
        <v>242600</v>
      </c>
      <c r="H209" s="111" t="s">
        <v>48</v>
      </c>
      <c r="I209" s="191" t="s">
        <v>815</v>
      </c>
      <c r="J209" s="104" t="s">
        <v>691</v>
      </c>
      <c r="K209" s="191" t="s">
        <v>1183</v>
      </c>
    </row>
    <row r="210" spans="1:11" ht="153.75" customHeight="1" x14ac:dyDescent="0.25">
      <c r="A210" s="130">
        <v>178</v>
      </c>
      <c r="B210" s="111" t="s">
        <v>177</v>
      </c>
      <c r="C210" s="112" t="s">
        <v>1437</v>
      </c>
      <c r="D210" s="111" t="s">
        <v>30</v>
      </c>
      <c r="E210" s="111" t="s">
        <v>1233</v>
      </c>
      <c r="F210" s="111" t="s">
        <v>1351</v>
      </c>
      <c r="G210" s="116">
        <f>138000+3500+5000+3600+2800+5940+3300+2700+49046</f>
        <v>213886</v>
      </c>
      <c r="H210" s="111" t="s">
        <v>48</v>
      </c>
      <c r="I210" s="111" t="s">
        <v>803</v>
      </c>
      <c r="J210" s="104" t="s">
        <v>1476</v>
      </c>
      <c r="K210" s="153" t="s">
        <v>693</v>
      </c>
    </row>
    <row r="211" spans="1:11" ht="130.5" customHeight="1" x14ac:dyDescent="0.25">
      <c r="A211" s="130">
        <v>179</v>
      </c>
      <c r="B211" s="111" t="s">
        <v>178</v>
      </c>
      <c r="C211" s="112" t="s">
        <v>513</v>
      </c>
      <c r="D211" s="111" t="s">
        <v>30</v>
      </c>
      <c r="E211" s="111" t="s">
        <v>1232</v>
      </c>
      <c r="F211" s="153" t="s">
        <v>1352</v>
      </c>
      <c r="G211" s="114">
        <v>70000</v>
      </c>
      <c r="H211" s="111" t="s">
        <v>48</v>
      </c>
      <c r="I211" s="153" t="s">
        <v>818</v>
      </c>
      <c r="J211" s="104" t="s">
        <v>1477</v>
      </c>
      <c r="K211" s="153" t="s">
        <v>413</v>
      </c>
    </row>
    <row r="212" spans="1:11" ht="108.6" customHeight="1" x14ac:dyDescent="0.25">
      <c r="A212" s="130">
        <v>180</v>
      </c>
      <c r="B212" s="110" t="s">
        <v>371</v>
      </c>
      <c r="C212" s="112" t="s">
        <v>514</v>
      </c>
      <c r="D212" s="191" t="s">
        <v>22</v>
      </c>
      <c r="E212" s="191" t="s">
        <v>1234</v>
      </c>
      <c r="F212" s="191" t="s">
        <v>1353</v>
      </c>
      <c r="G212" s="191">
        <v>15000</v>
      </c>
      <c r="H212" s="111" t="s">
        <v>48</v>
      </c>
      <c r="I212" s="191" t="s">
        <v>849</v>
      </c>
      <c r="J212" s="104" t="s">
        <v>692</v>
      </c>
      <c r="K212" s="191" t="s">
        <v>180</v>
      </c>
    </row>
    <row r="213" spans="1:11" ht="119.25" customHeight="1" x14ac:dyDescent="0.25">
      <c r="A213" s="130">
        <v>181</v>
      </c>
      <c r="B213" s="110" t="s">
        <v>372</v>
      </c>
      <c r="C213" s="112" t="s">
        <v>1438</v>
      </c>
      <c r="D213" s="153" t="s">
        <v>30</v>
      </c>
      <c r="E213" s="153" t="s">
        <v>1230</v>
      </c>
      <c r="F213" s="153" t="s">
        <v>1354</v>
      </c>
      <c r="G213" s="153">
        <v>8000</v>
      </c>
      <c r="H213" s="111" t="s">
        <v>48</v>
      </c>
      <c r="I213" s="153" t="s">
        <v>953</v>
      </c>
      <c r="J213" s="104" t="s">
        <v>820</v>
      </c>
      <c r="K213" s="153" t="s">
        <v>56</v>
      </c>
    </row>
    <row r="214" spans="1:11" ht="215.25" customHeight="1" x14ac:dyDescent="0.25">
      <c r="A214" s="147">
        <v>182</v>
      </c>
      <c r="B214" s="110" t="s">
        <v>391</v>
      </c>
      <c r="C214" s="112" t="s">
        <v>694</v>
      </c>
      <c r="D214" s="153" t="s">
        <v>30</v>
      </c>
      <c r="E214" s="153" t="s">
        <v>1235</v>
      </c>
      <c r="F214" s="153" t="s">
        <v>1355</v>
      </c>
      <c r="G214" s="114">
        <v>30000</v>
      </c>
      <c r="H214" s="111" t="s">
        <v>48</v>
      </c>
      <c r="I214" s="111" t="s">
        <v>953</v>
      </c>
      <c r="J214" s="104" t="s">
        <v>1184</v>
      </c>
      <c r="K214" s="153" t="s">
        <v>413</v>
      </c>
    </row>
    <row r="215" spans="1:11" ht="88.15" customHeight="1" x14ac:dyDescent="0.25">
      <c r="A215" s="130">
        <v>183</v>
      </c>
      <c r="B215" s="110" t="s">
        <v>666</v>
      </c>
      <c r="C215" s="112" t="s">
        <v>1030</v>
      </c>
      <c r="D215" s="153" t="s">
        <v>30</v>
      </c>
      <c r="E215" s="111" t="s">
        <v>1233</v>
      </c>
      <c r="F215" s="153" t="s">
        <v>1356</v>
      </c>
      <c r="G215" s="153" t="s">
        <v>859</v>
      </c>
      <c r="H215" s="111" t="s">
        <v>48</v>
      </c>
      <c r="I215" s="153" t="s">
        <v>953</v>
      </c>
      <c r="J215" s="104" t="s">
        <v>921</v>
      </c>
      <c r="K215" s="153" t="s">
        <v>291</v>
      </c>
    </row>
    <row r="216" spans="1:11" ht="72.599999999999994" customHeight="1" x14ac:dyDescent="0.25">
      <c r="A216" s="147">
        <v>184</v>
      </c>
      <c r="B216" s="110" t="s">
        <v>668</v>
      </c>
      <c r="C216" s="112" t="s">
        <v>708</v>
      </c>
      <c r="D216" s="153" t="s">
        <v>34</v>
      </c>
      <c r="E216" s="153" t="s">
        <v>1228</v>
      </c>
      <c r="F216" s="153" t="s">
        <v>1357</v>
      </c>
      <c r="G216" s="111">
        <v>60000</v>
      </c>
      <c r="H216" s="111" t="s">
        <v>19</v>
      </c>
      <c r="I216" s="153" t="s">
        <v>1119</v>
      </c>
      <c r="J216" s="104" t="s">
        <v>1478</v>
      </c>
      <c r="K216" s="153" t="s">
        <v>20</v>
      </c>
    </row>
    <row r="217" spans="1:11" ht="75" x14ac:dyDescent="0.25">
      <c r="A217" s="130">
        <v>185</v>
      </c>
      <c r="B217" s="110" t="s">
        <v>673</v>
      </c>
      <c r="C217" s="112" t="s">
        <v>630</v>
      </c>
      <c r="D217" s="153" t="s">
        <v>30</v>
      </c>
      <c r="E217" s="153" t="s">
        <v>1237</v>
      </c>
      <c r="F217" s="153"/>
      <c r="G217" s="114">
        <v>14000</v>
      </c>
      <c r="H217" s="111" t="s">
        <v>48</v>
      </c>
      <c r="I217" s="153" t="s">
        <v>818</v>
      </c>
      <c r="J217" s="104" t="s">
        <v>759</v>
      </c>
      <c r="K217" s="153" t="s">
        <v>547</v>
      </c>
    </row>
    <row r="218" spans="1:11" ht="93.6" customHeight="1" x14ac:dyDescent="0.25">
      <c r="A218" s="147">
        <v>186</v>
      </c>
      <c r="B218" s="110" t="s">
        <v>674</v>
      </c>
      <c r="C218" s="112" t="s">
        <v>941</v>
      </c>
      <c r="D218" s="153" t="s">
        <v>30</v>
      </c>
      <c r="E218" s="153" t="s">
        <v>1237</v>
      </c>
      <c r="F218" s="153"/>
      <c r="G218" s="114">
        <v>40000</v>
      </c>
      <c r="H218" s="111" t="s">
        <v>48</v>
      </c>
      <c r="I218" s="153" t="s">
        <v>818</v>
      </c>
      <c r="J218" s="104" t="s">
        <v>942</v>
      </c>
      <c r="K218" s="153" t="s">
        <v>547</v>
      </c>
    </row>
    <row r="219" spans="1:11" ht="64.150000000000006" customHeight="1" x14ac:dyDescent="0.25">
      <c r="A219" s="130">
        <v>187</v>
      </c>
      <c r="B219" s="110" t="s">
        <v>877</v>
      </c>
      <c r="C219" s="112" t="s">
        <v>1052</v>
      </c>
      <c r="D219" s="191" t="s">
        <v>22</v>
      </c>
      <c r="E219" s="191" t="s">
        <v>1228</v>
      </c>
      <c r="F219" s="191"/>
      <c r="G219" s="114">
        <f>20000+15000</f>
        <v>35000</v>
      </c>
      <c r="H219" s="111" t="s">
        <v>19</v>
      </c>
      <c r="I219" s="191" t="s">
        <v>1051</v>
      </c>
      <c r="J219" s="104" t="s">
        <v>935</v>
      </c>
      <c r="K219" s="191" t="s">
        <v>24</v>
      </c>
    </row>
    <row r="220" spans="1:11" ht="93" customHeight="1" x14ac:dyDescent="0.25">
      <c r="A220" s="130">
        <v>188</v>
      </c>
      <c r="B220" s="110" t="s">
        <v>878</v>
      </c>
      <c r="C220" s="112" t="s">
        <v>834</v>
      </c>
      <c r="D220" s="191" t="s">
        <v>22</v>
      </c>
      <c r="E220" s="191" t="s">
        <v>1228</v>
      </c>
      <c r="F220" s="191"/>
      <c r="G220" s="114">
        <v>35000</v>
      </c>
      <c r="H220" s="111" t="s">
        <v>19</v>
      </c>
      <c r="I220" s="191" t="s">
        <v>803</v>
      </c>
      <c r="J220" s="104" t="s">
        <v>1479</v>
      </c>
      <c r="K220" s="191" t="s">
        <v>83</v>
      </c>
    </row>
    <row r="221" spans="1:11" ht="74.45" customHeight="1" x14ac:dyDescent="0.25">
      <c r="A221" s="130">
        <v>189</v>
      </c>
      <c r="B221" s="110" t="s">
        <v>879</v>
      </c>
      <c r="C221" s="112" t="s">
        <v>922</v>
      </c>
      <c r="D221" s="191" t="s">
        <v>22</v>
      </c>
      <c r="E221" s="191" t="s">
        <v>1234</v>
      </c>
      <c r="F221" s="191"/>
      <c r="G221" s="114">
        <v>5000</v>
      </c>
      <c r="H221" s="111" t="s">
        <v>19</v>
      </c>
      <c r="I221" s="191" t="s">
        <v>525</v>
      </c>
      <c r="J221" s="104" t="s">
        <v>968</v>
      </c>
      <c r="K221" s="191" t="s">
        <v>56</v>
      </c>
    </row>
    <row r="222" spans="1:11" ht="45" customHeight="1" x14ac:dyDescent="0.25">
      <c r="A222" s="147">
        <v>190</v>
      </c>
      <c r="B222" s="111" t="s">
        <v>1062</v>
      </c>
      <c r="C222" s="112" t="s">
        <v>1031</v>
      </c>
      <c r="D222" s="153" t="s">
        <v>34</v>
      </c>
      <c r="E222" s="153" t="s">
        <v>1234</v>
      </c>
      <c r="F222" s="153"/>
      <c r="G222" s="114">
        <v>200000</v>
      </c>
      <c r="H222" s="111" t="s">
        <v>48</v>
      </c>
      <c r="I222" s="111" t="s">
        <v>953</v>
      </c>
      <c r="J222" s="104" t="s">
        <v>948</v>
      </c>
      <c r="K222" s="153" t="s">
        <v>33</v>
      </c>
    </row>
    <row r="223" spans="1:11" ht="54" customHeight="1" x14ac:dyDescent="0.25">
      <c r="A223" s="147">
        <v>191</v>
      </c>
      <c r="B223" s="110" t="s">
        <v>1274</v>
      </c>
      <c r="C223" s="112" t="s">
        <v>1187</v>
      </c>
      <c r="D223" s="153" t="s">
        <v>34</v>
      </c>
      <c r="E223" s="153" t="s">
        <v>1228</v>
      </c>
      <c r="F223" s="153"/>
      <c r="G223" s="114">
        <v>15000</v>
      </c>
      <c r="H223" s="111" t="s">
        <v>48</v>
      </c>
      <c r="I223" s="153" t="s">
        <v>1119</v>
      </c>
      <c r="J223" s="104" t="s">
        <v>935</v>
      </c>
      <c r="K223" s="153" t="s">
        <v>32</v>
      </c>
    </row>
    <row r="224" spans="1:11" ht="45" x14ac:dyDescent="0.25">
      <c r="A224" s="141"/>
      <c r="B224" s="69" t="s">
        <v>196</v>
      </c>
      <c r="C224" s="49"/>
      <c r="D224" s="49"/>
      <c r="E224" s="49"/>
      <c r="F224" s="49"/>
      <c r="G224" s="149"/>
      <c r="H224" s="149"/>
      <c r="I224" s="149"/>
      <c r="J224" s="181"/>
      <c r="K224" s="149"/>
    </row>
    <row r="225" spans="1:11" ht="45" x14ac:dyDescent="0.25">
      <c r="A225" s="130">
        <v>192</v>
      </c>
      <c r="B225" s="111" t="s">
        <v>333</v>
      </c>
      <c r="C225" s="112" t="s">
        <v>402</v>
      </c>
      <c r="D225" s="116" t="s">
        <v>34</v>
      </c>
      <c r="E225" s="153" t="s">
        <v>1228</v>
      </c>
      <c r="F225" s="116"/>
      <c r="G225" s="116">
        <v>80000</v>
      </c>
      <c r="H225" s="111" t="s">
        <v>19</v>
      </c>
      <c r="I225" s="153" t="s">
        <v>1119</v>
      </c>
      <c r="J225" s="104" t="s">
        <v>761</v>
      </c>
      <c r="K225" s="153" t="s">
        <v>83</v>
      </c>
    </row>
    <row r="226" spans="1:11" ht="60" x14ac:dyDescent="0.25">
      <c r="A226" s="130">
        <v>193</v>
      </c>
      <c r="B226" s="111" t="s">
        <v>334</v>
      </c>
      <c r="C226" s="112" t="s">
        <v>335</v>
      </c>
      <c r="D226" s="116" t="s">
        <v>34</v>
      </c>
      <c r="E226" s="153" t="s">
        <v>1228</v>
      </c>
      <c r="F226" s="116"/>
      <c r="G226" s="116">
        <v>26000</v>
      </c>
      <c r="H226" s="111" t="s">
        <v>19</v>
      </c>
      <c r="I226" s="153" t="s">
        <v>1119</v>
      </c>
      <c r="J226" s="104" t="s">
        <v>762</v>
      </c>
      <c r="K226" s="153" t="s">
        <v>50</v>
      </c>
    </row>
    <row r="227" spans="1:11" ht="114.75" customHeight="1" x14ac:dyDescent="0.25">
      <c r="A227" s="130">
        <v>194</v>
      </c>
      <c r="B227" s="111" t="s">
        <v>197</v>
      </c>
      <c r="C227" s="112" t="s">
        <v>521</v>
      </c>
      <c r="D227" s="191" t="s">
        <v>22</v>
      </c>
      <c r="E227" s="191" t="s">
        <v>1228</v>
      </c>
      <c r="F227" s="191"/>
      <c r="G227" s="114">
        <v>60000</v>
      </c>
      <c r="H227" s="111" t="s">
        <v>19</v>
      </c>
      <c r="I227" s="191" t="s">
        <v>529</v>
      </c>
      <c r="J227" s="104" t="s">
        <v>905</v>
      </c>
      <c r="K227" s="191" t="s">
        <v>24</v>
      </c>
    </row>
    <row r="228" spans="1:11" ht="45" x14ac:dyDescent="0.25">
      <c r="A228" s="130">
        <v>195</v>
      </c>
      <c r="B228" s="111" t="s">
        <v>337</v>
      </c>
      <c r="C228" s="112" t="s">
        <v>403</v>
      </c>
      <c r="D228" s="111" t="s">
        <v>22</v>
      </c>
      <c r="E228" s="191" t="s">
        <v>1228</v>
      </c>
      <c r="F228" s="111"/>
      <c r="G228" s="116">
        <v>106589</v>
      </c>
      <c r="H228" s="111" t="s">
        <v>19</v>
      </c>
      <c r="I228" s="191" t="s">
        <v>525</v>
      </c>
      <c r="J228" s="104" t="s">
        <v>763</v>
      </c>
      <c r="K228" s="191" t="s">
        <v>53</v>
      </c>
    </row>
    <row r="229" spans="1:11" ht="75" x14ac:dyDescent="0.25">
      <c r="A229" s="130">
        <v>196</v>
      </c>
      <c r="B229" s="111" t="s">
        <v>198</v>
      </c>
      <c r="C229" s="112" t="s">
        <v>711</v>
      </c>
      <c r="D229" s="191" t="s">
        <v>22</v>
      </c>
      <c r="E229" s="191" t="s">
        <v>1228</v>
      </c>
      <c r="F229" s="191"/>
      <c r="G229" s="114">
        <v>46000</v>
      </c>
      <c r="H229" s="111" t="s">
        <v>19</v>
      </c>
      <c r="I229" s="191" t="s">
        <v>525</v>
      </c>
      <c r="J229" s="104" t="s">
        <v>764</v>
      </c>
      <c r="K229" s="191" t="s">
        <v>35</v>
      </c>
    </row>
    <row r="230" spans="1:11" s="109" customFormat="1" ht="45" x14ac:dyDescent="0.25">
      <c r="A230" s="130">
        <v>197</v>
      </c>
      <c r="B230" s="111" t="s">
        <v>199</v>
      </c>
      <c r="C230" s="112" t="s">
        <v>522</v>
      </c>
      <c r="D230" s="191" t="s">
        <v>22</v>
      </c>
      <c r="E230" s="191" t="s">
        <v>1228</v>
      </c>
      <c r="F230" s="191"/>
      <c r="G230" s="116">
        <v>50648</v>
      </c>
      <c r="H230" s="111" t="s">
        <v>19</v>
      </c>
      <c r="I230" s="191" t="s">
        <v>529</v>
      </c>
      <c r="J230" s="104" t="s">
        <v>201</v>
      </c>
      <c r="K230" s="191" t="s">
        <v>62</v>
      </c>
    </row>
    <row r="231" spans="1:11" s="109" customFormat="1" ht="45" x14ac:dyDescent="0.25">
      <c r="A231" s="130">
        <v>198</v>
      </c>
      <c r="B231" s="110" t="s">
        <v>202</v>
      </c>
      <c r="C231" s="27" t="s">
        <v>524</v>
      </c>
      <c r="D231" s="111" t="s">
        <v>30</v>
      </c>
      <c r="E231" s="191" t="s">
        <v>1228</v>
      </c>
      <c r="F231" s="111" t="s">
        <v>203</v>
      </c>
      <c r="G231" s="30">
        <v>40000</v>
      </c>
      <c r="H231" s="111" t="s">
        <v>19</v>
      </c>
      <c r="I231" s="111" t="s">
        <v>953</v>
      </c>
      <c r="J231" s="78" t="s">
        <v>923</v>
      </c>
      <c r="K231" s="103" t="s">
        <v>20</v>
      </c>
    </row>
    <row r="232" spans="1:11" s="109" customFormat="1" ht="45" x14ac:dyDescent="0.25">
      <c r="A232" s="130">
        <v>199</v>
      </c>
      <c r="B232" s="111" t="s">
        <v>204</v>
      </c>
      <c r="C232" s="112" t="s">
        <v>205</v>
      </c>
      <c r="D232" s="111" t="s">
        <v>22</v>
      </c>
      <c r="E232" s="191" t="s">
        <v>1228</v>
      </c>
      <c r="F232" s="111"/>
      <c r="G232" s="116">
        <v>130000</v>
      </c>
      <c r="H232" s="111" t="s">
        <v>19</v>
      </c>
      <c r="I232" s="191" t="s">
        <v>818</v>
      </c>
      <c r="J232" s="104" t="s">
        <v>762</v>
      </c>
      <c r="K232" s="191" t="s">
        <v>32</v>
      </c>
    </row>
    <row r="233" spans="1:11" ht="57.6" customHeight="1" x14ac:dyDescent="0.25">
      <c r="A233" s="130">
        <v>200</v>
      </c>
      <c r="B233" s="111" t="s">
        <v>206</v>
      </c>
      <c r="C233" s="112" t="s">
        <v>599</v>
      </c>
      <c r="D233" s="111" t="s">
        <v>34</v>
      </c>
      <c r="E233" s="191" t="s">
        <v>1228</v>
      </c>
      <c r="F233" s="111"/>
      <c r="G233" s="116">
        <f>31290+2000</f>
        <v>33290</v>
      </c>
      <c r="H233" s="111" t="s">
        <v>19</v>
      </c>
      <c r="I233" s="191" t="s">
        <v>1119</v>
      </c>
      <c r="J233" s="104" t="s">
        <v>455</v>
      </c>
      <c r="K233" s="191" t="s">
        <v>71</v>
      </c>
    </row>
    <row r="234" spans="1:11" s="213" customFormat="1" ht="90" x14ac:dyDescent="0.25">
      <c r="A234" s="130">
        <v>201</v>
      </c>
      <c r="B234" s="111" t="s">
        <v>345</v>
      </c>
      <c r="C234" s="112" t="s">
        <v>975</v>
      </c>
      <c r="D234" s="111" t="s">
        <v>22</v>
      </c>
      <c r="E234" s="191" t="s">
        <v>1228</v>
      </c>
      <c r="F234" s="111"/>
      <c r="G234" s="116">
        <v>20000</v>
      </c>
      <c r="H234" s="111" t="s">
        <v>19</v>
      </c>
      <c r="I234" s="191" t="s">
        <v>949</v>
      </c>
      <c r="J234" s="104" t="s">
        <v>766</v>
      </c>
      <c r="K234" s="191" t="s">
        <v>37</v>
      </c>
    </row>
    <row r="235" spans="1:11" s="213" customFormat="1" ht="45" x14ac:dyDescent="0.25">
      <c r="A235" s="130">
        <v>202</v>
      </c>
      <c r="B235" s="110" t="s">
        <v>386</v>
      </c>
      <c r="C235" s="79" t="s">
        <v>1439</v>
      </c>
      <c r="D235" s="111" t="s">
        <v>22</v>
      </c>
      <c r="E235" s="191" t="s">
        <v>1228</v>
      </c>
      <c r="F235" s="111"/>
      <c r="G235" s="116">
        <v>153240</v>
      </c>
      <c r="H235" s="111" t="s">
        <v>19</v>
      </c>
      <c r="I235" s="191" t="s">
        <v>1125</v>
      </c>
      <c r="J235" s="104" t="s">
        <v>762</v>
      </c>
      <c r="K235" s="191" t="s">
        <v>69</v>
      </c>
    </row>
    <row r="236" spans="1:11" ht="72" customHeight="1" x14ac:dyDescent="0.25">
      <c r="A236" s="130">
        <v>203</v>
      </c>
      <c r="B236" s="212" t="s">
        <v>924</v>
      </c>
      <c r="C236" s="112" t="s">
        <v>1059</v>
      </c>
      <c r="D236" s="111" t="s">
        <v>22</v>
      </c>
      <c r="E236" s="191" t="s">
        <v>1228</v>
      </c>
      <c r="F236" s="111"/>
      <c r="G236" s="111">
        <v>56000</v>
      </c>
      <c r="H236" s="111" t="s">
        <v>19</v>
      </c>
      <c r="I236" s="111" t="s">
        <v>818</v>
      </c>
      <c r="J236" s="104" t="s">
        <v>1480</v>
      </c>
      <c r="K236" s="191" t="s">
        <v>75</v>
      </c>
    </row>
    <row r="237" spans="1:11" ht="47.45" customHeight="1" x14ac:dyDescent="0.25">
      <c r="A237" s="142"/>
      <c r="B237" s="69" t="s">
        <v>187</v>
      </c>
      <c r="C237" s="49"/>
      <c r="D237" s="49"/>
      <c r="E237" s="49"/>
      <c r="F237" s="49"/>
      <c r="G237" s="174"/>
      <c r="H237" s="174"/>
      <c r="I237" s="174"/>
      <c r="J237" s="175"/>
      <c r="K237" s="174"/>
    </row>
    <row r="238" spans="1:11" ht="47.45" customHeight="1" x14ac:dyDescent="0.25">
      <c r="A238" s="130">
        <v>204</v>
      </c>
      <c r="B238" s="111" t="s">
        <v>190</v>
      </c>
      <c r="C238" s="112" t="s">
        <v>516</v>
      </c>
      <c r="D238" s="153" t="s">
        <v>30</v>
      </c>
      <c r="E238" s="114" t="s">
        <v>1229</v>
      </c>
      <c r="F238" s="153" t="s">
        <v>1358</v>
      </c>
      <c r="G238" s="56">
        <v>5500</v>
      </c>
      <c r="H238" s="111" t="s">
        <v>1198</v>
      </c>
      <c r="I238" s="153" t="s">
        <v>953</v>
      </c>
      <c r="J238" s="104" t="s">
        <v>450</v>
      </c>
      <c r="K238" s="153" t="s">
        <v>122</v>
      </c>
    </row>
    <row r="239" spans="1:11" ht="47.45" customHeight="1" x14ac:dyDescent="0.25">
      <c r="A239" s="130">
        <v>205</v>
      </c>
      <c r="B239" s="111" t="s">
        <v>193</v>
      </c>
      <c r="C239" s="112" t="s">
        <v>518</v>
      </c>
      <c r="D239" s="153" t="s">
        <v>30</v>
      </c>
      <c r="E239" s="153" t="s">
        <v>1230</v>
      </c>
      <c r="F239" s="153" t="s">
        <v>355</v>
      </c>
      <c r="G239" s="114">
        <v>1674384.82</v>
      </c>
      <c r="H239" s="111" t="s">
        <v>48</v>
      </c>
      <c r="I239" s="153" t="s">
        <v>932</v>
      </c>
      <c r="J239" s="104" t="s">
        <v>452</v>
      </c>
      <c r="K239" s="153" t="s">
        <v>1189</v>
      </c>
    </row>
    <row r="240" spans="1:11" ht="47.45" customHeight="1" x14ac:dyDescent="0.25">
      <c r="A240" s="130">
        <v>206</v>
      </c>
      <c r="B240" s="111" t="s">
        <v>194</v>
      </c>
      <c r="C240" s="112" t="s">
        <v>519</v>
      </c>
      <c r="D240" s="191" t="s">
        <v>22</v>
      </c>
      <c r="E240" s="191" t="s">
        <v>1231</v>
      </c>
      <c r="F240" s="191"/>
      <c r="G240" s="116">
        <v>20000</v>
      </c>
      <c r="H240" s="111" t="s">
        <v>19</v>
      </c>
      <c r="I240" s="191" t="s">
        <v>849</v>
      </c>
      <c r="J240" s="104" t="s">
        <v>453</v>
      </c>
      <c r="K240" s="191" t="s">
        <v>1190</v>
      </c>
    </row>
    <row r="241" spans="1:11" ht="74.45" customHeight="1" x14ac:dyDescent="0.25">
      <c r="A241" s="130">
        <v>207</v>
      </c>
      <c r="B241" s="110" t="s">
        <v>355</v>
      </c>
      <c r="C241" s="112" t="s">
        <v>520</v>
      </c>
      <c r="D241" s="191" t="s">
        <v>22</v>
      </c>
      <c r="E241" s="191" t="s">
        <v>1230</v>
      </c>
      <c r="F241" s="191" t="s">
        <v>193</v>
      </c>
      <c r="G241" s="114">
        <v>200000</v>
      </c>
      <c r="H241" s="111" t="s">
        <v>19</v>
      </c>
      <c r="I241" s="191" t="s">
        <v>850</v>
      </c>
      <c r="J241" s="104" t="s">
        <v>454</v>
      </c>
      <c r="K241" s="191" t="s">
        <v>1188</v>
      </c>
    </row>
    <row r="242" spans="1:11" ht="64.900000000000006" customHeight="1" x14ac:dyDescent="0.25">
      <c r="A242" s="130">
        <v>208</v>
      </c>
      <c r="B242" s="110" t="s">
        <v>1067</v>
      </c>
      <c r="C242" s="67" t="s">
        <v>1047</v>
      </c>
      <c r="D242" s="191" t="s">
        <v>22</v>
      </c>
      <c r="E242" s="191" t="s">
        <v>1230</v>
      </c>
      <c r="F242" s="191"/>
      <c r="G242" s="30">
        <v>30000</v>
      </c>
      <c r="H242" s="111" t="s">
        <v>19</v>
      </c>
      <c r="I242" s="191" t="s">
        <v>1191</v>
      </c>
      <c r="J242" s="84" t="s">
        <v>1046</v>
      </c>
      <c r="K242" s="183" t="s">
        <v>20</v>
      </c>
    </row>
    <row r="243" spans="1:11" ht="47.45" customHeight="1" x14ac:dyDescent="0.25">
      <c r="A243" s="130">
        <v>209</v>
      </c>
      <c r="B243" s="111" t="s">
        <v>1092</v>
      </c>
      <c r="C243" s="112" t="s">
        <v>1091</v>
      </c>
      <c r="D243" s="191" t="s">
        <v>22</v>
      </c>
      <c r="E243" s="191" t="s">
        <v>1230</v>
      </c>
      <c r="F243" s="191"/>
      <c r="G243" s="116">
        <v>20000</v>
      </c>
      <c r="H243" s="111" t="s">
        <v>19</v>
      </c>
      <c r="I243" s="191" t="s">
        <v>936</v>
      </c>
      <c r="J243" s="84" t="s">
        <v>1481</v>
      </c>
      <c r="K243" s="191" t="s">
        <v>1190</v>
      </c>
    </row>
    <row r="244" spans="1:11" ht="81" customHeight="1" x14ac:dyDescent="0.25">
      <c r="A244" s="130">
        <v>210</v>
      </c>
      <c r="B244" s="110" t="s">
        <v>1048</v>
      </c>
      <c r="C244" s="67" t="s">
        <v>1041</v>
      </c>
      <c r="D244" s="191" t="s">
        <v>22</v>
      </c>
      <c r="E244" s="191" t="s">
        <v>1230</v>
      </c>
      <c r="F244" s="191"/>
      <c r="G244" s="30">
        <v>8719222</v>
      </c>
      <c r="H244" s="111" t="s">
        <v>811</v>
      </c>
      <c r="I244" s="191" t="s">
        <v>950</v>
      </c>
      <c r="J244" s="84" t="s">
        <v>1045</v>
      </c>
      <c r="K244" s="183" t="s">
        <v>1040</v>
      </c>
    </row>
    <row r="245" spans="1:11" ht="132.75" customHeight="1" x14ac:dyDescent="0.25">
      <c r="A245" s="130">
        <v>211</v>
      </c>
      <c r="B245" s="111" t="s">
        <v>1087</v>
      </c>
      <c r="C245" s="67" t="s">
        <v>1042</v>
      </c>
      <c r="D245" s="153" t="s">
        <v>30</v>
      </c>
      <c r="E245" s="153" t="s">
        <v>1230</v>
      </c>
      <c r="F245" s="153"/>
      <c r="G245" s="182">
        <v>2318960</v>
      </c>
      <c r="H245" s="111" t="s">
        <v>1195</v>
      </c>
      <c r="I245" s="153" t="s">
        <v>950</v>
      </c>
      <c r="J245" s="184" t="s">
        <v>1044</v>
      </c>
      <c r="K245" s="183" t="s">
        <v>1043</v>
      </c>
    </row>
  </sheetData>
  <autoFilter ref="A16:K224" xr:uid="{00000000-0009-0000-0000-000000000000}"/>
  <mergeCells count="10">
    <mergeCell ref="A6:K6"/>
    <mergeCell ref="B8:K8"/>
    <mergeCell ref="C11:K11"/>
    <mergeCell ref="C12:K12"/>
    <mergeCell ref="B7:K7"/>
    <mergeCell ref="B81:C81"/>
    <mergeCell ref="C15:I15"/>
    <mergeCell ref="C13:K13"/>
    <mergeCell ref="C14:K14"/>
    <mergeCell ref="B9:C9"/>
  </mergeCells>
  <phoneticPr fontId="25" type="noConversion"/>
  <pageMargins left="0.39370078740157483" right="0.39370078740157483" top="0.98425196850393704" bottom="0.39370078740157483" header="0.31496062992125984" footer="0.31496062992125984"/>
  <pageSetup paperSize="8" scale="93" fitToHeight="0" orientation="landscape" r:id="rId1"/>
  <rowBreaks count="3" manualBreakCount="3">
    <brk id="33" max="10" man="1"/>
    <brk id="165" max="10" man="1"/>
    <brk id="197"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N14"/>
  <sheetViews>
    <sheetView zoomScaleNormal="100" zoomScaleSheetLayoutView="75" workbookViewId="0">
      <selection sqref="A1:M13"/>
    </sheetView>
  </sheetViews>
  <sheetFormatPr defaultRowHeight="15" x14ac:dyDescent="0.25"/>
  <cols>
    <col min="1" max="1" width="9.140625" style="8" customWidth="1"/>
    <col min="2" max="2" width="17.85546875" style="15" customWidth="1"/>
    <col min="3" max="3" width="18.85546875" style="10" customWidth="1"/>
    <col min="4" max="4" width="21.42578125" style="8" customWidth="1"/>
    <col min="5" max="5" width="13.28515625" style="8" customWidth="1"/>
    <col min="6" max="6" width="11.5703125" style="8" customWidth="1"/>
    <col min="7" max="7" width="23" style="8" customWidth="1"/>
    <col min="8" max="8" width="10.7109375" style="8" customWidth="1"/>
    <col min="9" max="9" width="13.42578125" style="8" customWidth="1"/>
    <col min="10" max="10" width="8.85546875" style="8"/>
    <col min="11" max="11" width="15.28515625" style="8" customWidth="1"/>
    <col min="12" max="12" width="34.85546875" style="10" customWidth="1"/>
    <col min="13" max="13" width="31.28515625" style="8" customWidth="1"/>
    <col min="14" max="14" width="53" customWidth="1"/>
    <col min="255" max="255" width="9.140625" customWidth="1"/>
    <col min="256" max="256" width="17.85546875" customWidth="1"/>
    <col min="257" max="257" width="18.85546875" customWidth="1"/>
    <col min="258" max="258" width="21.42578125" customWidth="1"/>
    <col min="259" max="259" width="11.28515625" customWidth="1"/>
    <col min="265" max="265" width="15.28515625" customWidth="1"/>
    <col min="266" max="266" width="22.42578125" customWidth="1"/>
    <col min="267" max="267" width="21.42578125" customWidth="1"/>
    <col min="268" max="268" width="54.42578125" customWidth="1"/>
    <col min="511" max="511" width="9.140625" customWidth="1"/>
    <col min="512" max="512" width="17.85546875" customWidth="1"/>
    <col min="513" max="513" width="18.85546875" customWidth="1"/>
    <col min="514" max="514" width="21.42578125" customWidth="1"/>
    <col min="515" max="515" width="11.28515625" customWidth="1"/>
    <col min="521" max="521" width="15.28515625" customWidth="1"/>
    <col min="522" max="522" width="22.42578125" customWidth="1"/>
    <col min="523" max="523" width="21.42578125" customWidth="1"/>
    <col min="524" max="524" width="54.42578125" customWidth="1"/>
    <col min="767" max="767" width="9.140625" customWidth="1"/>
    <col min="768" max="768" width="17.85546875" customWidth="1"/>
    <col min="769" max="769" width="18.85546875" customWidth="1"/>
    <col min="770" max="770" width="21.42578125" customWidth="1"/>
    <col min="771" max="771" width="11.28515625" customWidth="1"/>
    <col min="777" max="777" width="15.28515625" customWidth="1"/>
    <col min="778" max="778" width="22.42578125" customWidth="1"/>
    <col min="779" max="779" width="21.42578125" customWidth="1"/>
    <col min="780" max="780" width="54.42578125" customWidth="1"/>
    <col min="1023" max="1023" width="9.140625" customWidth="1"/>
    <col min="1024" max="1024" width="17.85546875" customWidth="1"/>
    <col min="1025" max="1025" width="18.85546875" customWidth="1"/>
    <col min="1026" max="1026" width="21.42578125" customWidth="1"/>
    <col min="1027" max="1027" width="11.28515625" customWidth="1"/>
    <col min="1033" max="1033" width="15.28515625" customWidth="1"/>
    <col min="1034" max="1034" width="22.42578125" customWidth="1"/>
    <col min="1035" max="1035" width="21.42578125" customWidth="1"/>
    <col min="1036" max="1036" width="54.42578125" customWidth="1"/>
    <col min="1279" max="1279" width="9.140625" customWidth="1"/>
    <col min="1280" max="1280" width="17.85546875" customWidth="1"/>
    <col min="1281" max="1281" width="18.85546875" customWidth="1"/>
    <col min="1282" max="1282" width="21.42578125" customWidth="1"/>
    <col min="1283" max="1283" width="11.28515625" customWidth="1"/>
    <col min="1289" max="1289" width="15.28515625" customWidth="1"/>
    <col min="1290" max="1290" width="22.42578125" customWidth="1"/>
    <col min="1291" max="1291" width="21.42578125" customWidth="1"/>
    <col min="1292" max="1292" width="54.42578125" customWidth="1"/>
    <col min="1535" max="1535" width="9.140625" customWidth="1"/>
    <col min="1536" max="1536" width="17.85546875" customWidth="1"/>
    <col min="1537" max="1537" width="18.85546875" customWidth="1"/>
    <col min="1538" max="1538" width="21.42578125" customWidth="1"/>
    <col min="1539" max="1539" width="11.28515625" customWidth="1"/>
    <col min="1545" max="1545" width="15.28515625" customWidth="1"/>
    <col min="1546" max="1546" width="22.42578125" customWidth="1"/>
    <col min="1547" max="1547" width="21.42578125" customWidth="1"/>
    <col min="1548" max="1548" width="54.42578125" customWidth="1"/>
    <col min="1791" max="1791" width="9.140625" customWidth="1"/>
    <col min="1792" max="1792" width="17.85546875" customWidth="1"/>
    <col min="1793" max="1793" width="18.85546875" customWidth="1"/>
    <col min="1794" max="1794" width="21.42578125" customWidth="1"/>
    <col min="1795" max="1795" width="11.28515625" customWidth="1"/>
    <col min="1801" max="1801" width="15.28515625" customWidth="1"/>
    <col min="1802" max="1802" width="22.42578125" customWidth="1"/>
    <col min="1803" max="1803" width="21.42578125" customWidth="1"/>
    <col min="1804" max="1804" width="54.42578125" customWidth="1"/>
    <col min="2047" max="2047" width="9.140625" customWidth="1"/>
    <col min="2048" max="2048" width="17.85546875" customWidth="1"/>
    <col min="2049" max="2049" width="18.85546875" customWidth="1"/>
    <col min="2050" max="2050" width="21.42578125" customWidth="1"/>
    <col min="2051" max="2051" width="11.28515625" customWidth="1"/>
    <col min="2057" max="2057" width="15.28515625" customWidth="1"/>
    <col min="2058" max="2058" width="22.42578125" customWidth="1"/>
    <col min="2059" max="2059" width="21.42578125" customWidth="1"/>
    <col min="2060" max="2060" width="54.42578125" customWidth="1"/>
    <col min="2303" max="2303" width="9.140625" customWidth="1"/>
    <col min="2304" max="2304" width="17.85546875" customWidth="1"/>
    <col min="2305" max="2305" width="18.85546875" customWidth="1"/>
    <col min="2306" max="2306" width="21.42578125" customWidth="1"/>
    <col min="2307" max="2307" width="11.28515625" customWidth="1"/>
    <col min="2313" max="2313" width="15.28515625" customWidth="1"/>
    <col min="2314" max="2314" width="22.42578125" customWidth="1"/>
    <col min="2315" max="2315" width="21.42578125" customWidth="1"/>
    <col min="2316" max="2316" width="54.42578125" customWidth="1"/>
    <col min="2559" max="2559" width="9.140625" customWidth="1"/>
    <col min="2560" max="2560" width="17.85546875" customWidth="1"/>
    <col min="2561" max="2561" width="18.85546875" customWidth="1"/>
    <col min="2562" max="2562" width="21.42578125" customWidth="1"/>
    <col min="2563" max="2563" width="11.28515625" customWidth="1"/>
    <col min="2569" max="2569" width="15.28515625" customWidth="1"/>
    <col min="2570" max="2570" width="22.42578125" customWidth="1"/>
    <col min="2571" max="2571" width="21.42578125" customWidth="1"/>
    <col min="2572" max="2572" width="54.42578125" customWidth="1"/>
    <col min="2815" max="2815" width="9.140625" customWidth="1"/>
    <col min="2816" max="2816" width="17.85546875" customWidth="1"/>
    <col min="2817" max="2817" width="18.85546875" customWidth="1"/>
    <col min="2818" max="2818" width="21.42578125" customWidth="1"/>
    <col min="2819" max="2819" width="11.28515625" customWidth="1"/>
    <col min="2825" max="2825" width="15.28515625" customWidth="1"/>
    <col min="2826" max="2826" width="22.42578125" customWidth="1"/>
    <col min="2827" max="2827" width="21.42578125" customWidth="1"/>
    <col min="2828" max="2828" width="54.42578125" customWidth="1"/>
    <col min="3071" max="3071" width="9.140625" customWidth="1"/>
    <col min="3072" max="3072" width="17.85546875" customWidth="1"/>
    <col min="3073" max="3073" width="18.85546875" customWidth="1"/>
    <col min="3074" max="3074" width="21.42578125" customWidth="1"/>
    <col min="3075" max="3075" width="11.28515625" customWidth="1"/>
    <col min="3081" max="3081" width="15.28515625" customWidth="1"/>
    <col min="3082" max="3082" width="22.42578125" customWidth="1"/>
    <col min="3083" max="3083" width="21.42578125" customWidth="1"/>
    <col min="3084" max="3084" width="54.42578125" customWidth="1"/>
    <col min="3327" max="3327" width="9.140625" customWidth="1"/>
    <col min="3328" max="3328" width="17.85546875" customWidth="1"/>
    <col min="3329" max="3329" width="18.85546875" customWidth="1"/>
    <col min="3330" max="3330" width="21.42578125" customWidth="1"/>
    <col min="3331" max="3331" width="11.28515625" customWidth="1"/>
    <col min="3337" max="3337" width="15.28515625" customWidth="1"/>
    <col min="3338" max="3338" width="22.42578125" customWidth="1"/>
    <col min="3339" max="3339" width="21.42578125" customWidth="1"/>
    <col min="3340" max="3340" width="54.42578125" customWidth="1"/>
    <col min="3583" max="3583" width="9.140625" customWidth="1"/>
    <col min="3584" max="3584" width="17.85546875" customWidth="1"/>
    <col min="3585" max="3585" width="18.85546875" customWidth="1"/>
    <col min="3586" max="3586" width="21.42578125" customWidth="1"/>
    <col min="3587" max="3587" width="11.28515625" customWidth="1"/>
    <col min="3593" max="3593" width="15.28515625" customWidth="1"/>
    <col min="3594" max="3594" width="22.42578125" customWidth="1"/>
    <col min="3595" max="3595" width="21.42578125" customWidth="1"/>
    <col min="3596" max="3596" width="54.42578125" customWidth="1"/>
    <col min="3839" max="3839" width="9.140625" customWidth="1"/>
    <col min="3840" max="3840" width="17.85546875" customWidth="1"/>
    <col min="3841" max="3841" width="18.85546875" customWidth="1"/>
    <col min="3842" max="3842" width="21.42578125" customWidth="1"/>
    <col min="3843" max="3843" width="11.28515625" customWidth="1"/>
    <col min="3849" max="3849" width="15.28515625" customWidth="1"/>
    <col min="3850" max="3850" width="22.42578125" customWidth="1"/>
    <col min="3851" max="3851" width="21.42578125" customWidth="1"/>
    <col min="3852" max="3852" width="54.42578125" customWidth="1"/>
    <col min="4095" max="4095" width="9.140625" customWidth="1"/>
    <col min="4096" max="4096" width="17.85546875" customWidth="1"/>
    <col min="4097" max="4097" width="18.85546875" customWidth="1"/>
    <col min="4098" max="4098" width="21.42578125" customWidth="1"/>
    <col min="4099" max="4099" width="11.28515625" customWidth="1"/>
    <col min="4105" max="4105" width="15.28515625" customWidth="1"/>
    <col min="4106" max="4106" width="22.42578125" customWidth="1"/>
    <col min="4107" max="4107" width="21.42578125" customWidth="1"/>
    <col min="4108" max="4108" width="54.42578125" customWidth="1"/>
    <col min="4351" max="4351" width="9.140625" customWidth="1"/>
    <col min="4352" max="4352" width="17.85546875" customWidth="1"/>
    <col min="4353" max="4353" width="18.85546875" customWidth="1"/>
    <col min="4354" max="4354" width="21.42578125" customWidth="1"/>
    <col min="4355" max="4355" width="11.28515625" customWidth="1"/>
    <col min="4361" max="4361" width="15.28515625" customWidth="1"/>
    <col min="4362" max="4362" width="22.42578125" customWidth="1"/>
    <col min="4363" max="4363" width="21.42578125" customWidth="1"/>
    <col min="4364" max="4364" width="54.42578125" customWidth="1"/>
    <col min="4607" max="4607" width="9.140625" customWidth="1"/>
    <col min="4608" max="4608" width="17.85546875" customWidth="1"/>
    <col min="4609" max="4609" width="18.85546875" customWidth="1"/>
    <col min="4610" max="4610" width="21.42578125" customWidth="1"/>
    <col min="4611" max="4611" width="11.28515625" customWidth="1"/>
    <col min="4617" max="4617" width="15.28515625" customWidth="1"/>
    <col min="4618" max="4618" width="22.42578125" customWidth="1"/>
    <col min="4619" max="4619" width="21.42578125" customWidth="1"/>
    <col min="4620" max="4620" width="54.42578125" customWidth="1"/>
    <col min="4863" max="4863" width="9.140625" customWidth="1"/>
    <col min="4864" max="4864" width="17.85546875" customWidth="1"/>
    <col min="4865" max="4865" width="18.85546875" customWidth="1"/>
    <col min="4866" max="4866" width="21.42578125" customWidth="1"/>
    <col min="4867" max="4867" width="11.28515625" customWidth="1"/>
    <col min="4873" max="4873" width="15.28515625" customWidth="1"/>
    <col min="4874" max="4874" width="22.42578125" customWidth="1"/>
    <col min="4875" max="4875" width="21.42578125" customWidth="1"/>
    <col min="4876" max="4876" width="54.42578125" customWidth="1"/>
    <col min="5119" max="5119" width="9.140625" customWidth="1"/>
    <col min="5120" max="5120" width="17.85546875" customWidth="1"/>
    <col min="5121" max="5121" width="18.85546875" customWidth="1"/>
    <col min="5122" max="5122" width="21.42578125" customWidth="1"/>
    <col min="5123" max="5123" width="11.28515625" customWidth="1"/>
    <col min="5129" max="5129" width="15.28515625" customWidth="1"/>
    <col min="5130" max="5130" width="22.42578125" customWidth="1"/>
    <col min="5131" max="5131" width="21.42578125" customWidth="1"/>
    <col min="5132" max="5132" width="54.42578125" customWidth="1"/>
    <col min="5375" max="5375" width="9.140625" customWidth="1"/>
    <col min="5376" max="5376" width="17.85546875" customWidth="1"/>
    <col min="5377" max="5377" width="18.85546875" customWidth="1"/>
    <col min="5378" max="5378" width="21.42578125" customWidth="1"/>
    <col min="5379" max="5379" width="11.28515625" customWidth="1"/>
    <col min="5385" max="5385" width="15.28515625" customWidth="1"/>
    <col min="5386" max="5386" width="22.42578125" customWidth="1"/>
    <col min="5387" max="5387" width="21.42578125" customWidth="1"/>
    <col min="5388" max="5388" width="54.42578125" customWidth="1"/>
    <col min="5631" max="5631" width="9.140625" customWidth="1"/>
    <col min="5632" max="5632" width="17.85546875" customWidth="1"/>
    <col min="5633" max="5633" width="18.85546875" customWidth="1"/>
    <col min="5634" max="5634" width="21.42578125" customWidth="1"/>
    <col min="5635" max="5635" width="11.28515625" customWidth="1"/>
    <col min="5641" max="5641" width="15.28515625" customWidth="1"/>
    <col min="5642" max="5642" width="22.42578125" customWidth="1"/>
    <col min="5643" max="5643" width="21.42578125" customWidth="1"/>
    <col min="5644" max="5644" width="54.42578125" customWidth="1"/>
    <col min="5887" max="5887" width="9.140625" customWidth="1"/>
    <col min="5888" max="5888" width="17.85546875" customWidth="1"/>
    <col min="5889" max="5889" width="18.85546875" customWidth="1"/>
    <col min="5890" max="5890" width="21.42578125" customWidth="1"/>
    <col min="5891" max="5891" width="11.28515625" customWidth="1"/>
    <col min="5897" max="5897" width="15.28515625" customWidth="1"/>
    <col min="5898" max="5898" width="22.42578125" customWidth="1"/>
    <col min="5899" max="5899" width="21.42578125" customWidth="1"/>
    <col min="5900" max="5900" width="54.42578125" customWidth="1"/>
    <col min="6143" max="6143" width="9.140625" customWidth="1"/>
    <col min="6144" max="6144" width="17.85546875" customWidth="1"/>
    <col min="6145" max="6145" width="18.85546875" customWidth="1"/>
    <col min="6146" max="6146" width="21.42578125" customWidth="1"/>
    <col min="6147" max="6147" width="11.28515625" customWidth="1"/>
    <col min="6153" max="6153" width="15.28515625" customWidth="1"/>
    <col min="6154" max="6154" width="22.42578125" customWidth="1"/>
    <col min="6155" max="6155" width="21.42578125" customWidth="1"/>
    <col min="6156" max="6156" width="54.42578125" customWidth="1"/>
    <col min="6399" max="6399" width="9.140625" customWidth="1"/>
    <col min="6400" max="6400" width="17.85546875" customWidth="1"/>
    <col min="6401" max="6401" width="18.85546875" customWidth="1"/>
    <col min="6402" max="6402" width="21.42578125" customWidth="1"/>
    <col min="6403" max="6403" width="11.28515625" customWidth="1"/>
    <col min="6409" max="6409" width="15.28515625" customWidth="1"/>
    <col min="6410" max="6410" width="22.42578125" customWidth="1"/>
    <col min="6411" max="6411" width="21.42578125" customWidth="1"/>
    <col min="6412" max="6412" width="54.42578125" customWidth="1"/>
    <col min="6655" max="6655" width="9.140625" customWidth="1"/>
    <col min="6656" max="6656" width="17.85546875" customWidth="1"/>
    <col min="6657" max="6657" width="18.85546875" customWidth="1"/>
    <col min="6658" max="6658" width="21.42578125" customWidth="1"/>
    <col min="6659" max="6659" width="11.28515625" customWidth="1"/>
    <col min="6665" max="6665" width="15.28515625" customWidth="1"/>
    <col min="6666" max="6666" width="22.42578125" customWidth="1"/>
    <col min="6667" max="6667" width="21.42578125" customWidth="1"/>
    <col min="6668" max="6668" width="54.42578125" customWidth="1"/>
    <col min="6911" max="6911" width="9.140625" customWidth="1"/>
    <col min="6912" max="6912" width="17.85546875" customWidth="1"/>
    <col min="6913" max="6913" width="18.85546875" customWidth="1"/>
    <col min="6914" max="6914" width="21.42578125" customWidth="1"/>
    <col min="6915" max="6915" width="11.28515625" customWidth="1"/>
    <col min="6921" max="6921" width="15.28515625" customWidth="1"/>
    <col min="6922" max="6922" width="22.42578125" customWidth="1"/>
    <col min="6923" max="6923" width="21.42578125" customWidth="1"/>
    <col min="6924" max="6924" width="54.42578125" customWidth="1"/>
    <col min="7167" max="7167" width="9.140625" customWidth="1"/>
    <col min="7168" max="7168" width="17.85546875" customWidth="1"/>
    <col min="7169" max="7169" width="18.85546875" customWidth="1"/>
    <col min="7170" max="7170" width="21.42578125" customWidth="1"/>
    <col min="7171" max="7171" width="11.28515625" customWidth="1"/>
    <col min="7177" max="7177" width="15.28515625" customWidth="1"/>
    <col min="7178" max="7178" width="22.42578125" customWidth="1"/>
    <col min="7179" max="7179" width="21.42578125" customWidth="1"/>
    <col min="7180" max="7180" width="54.42578125" customWidth="1"/>
    <col min="7423" max="7423" width="9.140625" customWidth="1"/>
    <col min="7424" max="7424" width="17.85546875" customWidth="1"/>
    <col min="7425" max="7425" width="18.85546875" customWidth="1"/>
    <col min="7426" max="7426" width="21.42578125" customWidth="1"/>
    <col min="7427" max="7427" width="11.28515625" customWidth="1"/>
    <col min="7433" max="7433" width="15.28515625" customWidth="1"/>
    <col min="7434" max="7434" width="22.42578125" customWidth="1"/>
    <col min="7435" max="7435" width="21.42578125" customWidth="1"/>
    <col min="7436" max="7436" width="54.42578125" customWidth="1"/>
    <col min="7679" max="7679" width="9.140625" customWidth="1"/>
    <col min="7680" max="7680" width="17.85546875" customWidth="1"/>
    <col min="7681" max="7681" width="18.85546875" customWidth="1"/>
    <col min="7682" max="7682" width="21.42578125" customWidth="1"/>
    <col min="7683" max="7683" width="11.28515625" customWidth="1"/>
    <col min="7689" max="7689" width="15.28515625" customWidth="1"/>
    <col min="7690" max="7690" width="22.42578125" customWidth="1"/>
    <col min="7691" max="7691" width="21.42578125" customWidth="1"/>
    <col min="7692" max="7692" width="54.42578125" customWidth="1"/>
    <col min="7935" max="7935" width="9.140625" customWidth="1"/>
    <col min="7936" max="7936" width="17.85546875" customWidth="1"/>
    <col min="7937" max="7937" width="18.85546875" customWidth="1"/>
    <col min="7938" max="7938" width="21.42578125" customWidth="1"/>
    <col min="7939" max="7939" width="11.28515625" customWidth="1"/>
    <col min="7945" max="7945" width="15.28515625" customWidth="1"/>
    <col min="7946" max="7946" width="22.42578125" customWidth="1"/>
    <col min="7947" max="7947" width="21.42578125" customWidth="1"/>
    <col min="7948" max="7948" width="54.42578125" customWidth="1"/>
    <col min="8191" max="8191" width="9.140625" customWidth="1"/>
    <col min="8192" max="8192" width="17.85546875" customWidth="1"/>
    <col min="8193" max="8193" width="18.85546875" customWidth="1"/>
    <col min="8194" max="8194" width="21.42578125" customWidth="1"/>
    <col min="8195" max="8195" width="11.28515625" customWidth="1"/>
    <col min="8201" max="8201" width="15.28515625" customWidth="1"/>
    <col min="8202" max="8202" width="22.42578125" customWidth="1"/>
    <col min="8203" max="8203" width="21.42578125" customWidth="1"/>
    <col min="8204" max="8204" width="54.42578125" customWidth="1"/>
    <col min="8447" max="8447" width="9.140625" customWidth="1"/>
    <col min="8448" max="8448" width="17.85546875" customWidth="1"/>
    <col min="8449" max="8449" width="18.85546875" customWidth="1"/>
    <col min="8450" max="8450" width="21.42578125" customWidth="1"/>
    <col min="8451" max="8451" width="11.28515625" customWidth="1"/>
    <col min="8457" max="8457" width="15.28515625" customWidth="1"/>
    <col min="8458" max="8458" width="22.42578125" customWidth="1"/>
    <col min="8459" max="8459" width="21.42578125" customWidth="1"/>
    <col min="8460" max="8460" width="54.42578125" customWidth="1"/>
    <col min="8703" max="8703" width="9.140625" customWidth="1"/>
    <col min="8704" max="8704" width="17.85546875" customWidth="1"/>
    <col min="8705" max="8705" width="18.85546875" customWidth="1"/>
    <col min="8706" max="8706" width="21.42578125" customWidth="1"/>
    <col min="8707" max="8707" width="11.28515625" customWidth="1"/>
    <col min="8713" max="8713" width="15.28515625" customWidth="1"/>
    <col min="8714" max="8714" width="22.42578125" customWidth="1"/>
    <col min="8715" max="8715" width="21.42578125" customWidth="1"/>
    <col min="8716" max="8716" width="54.42578125" customWidth="1"/>
    <col min="8959" max="8959" width="9.140625" customWidth="1"/>
    <col min="8960" max="8960" width="17.85546875" customWidth="1"/>
    <col min="8961" max="8961" width="18.85546875" customWidth="1"/>
    <col min="8962" max="8962" width="21.42578125" customWidth="1"/>
    <col min="8963" max="8963" width="11.28515625" customWidth="1"/>
    <col min="8969" max="8969" width="15.28515625" customWidth="1"/>
    <col min="8970" max="8970" width="22.42578125" customWidth="1"/>
    <col min="8971" max="8971" width="21.42578125" customWidth="1"/>
    <col min="8972" max="8972" width="54.42578125" customWidth="1"/>
    <col min="9215" max="9215" width="9.140625" customWidth="1"/>
    <col min="9216" max="9216" width="17.85546875" customWidth="1"/>
    <col min="9217" max="9217" width="18.85546875" customWidth="1"/>
    <col min="9218" max="9218" width="21.42578125" customWidth="1"/>
    <col min="9219" max="9219" width="11.28515625" customWidth="1"/>
    <col min="9225" max="9225" width="15.28515625" customWidth="1"/>
    <col min="9226" max="9226" width="22.42578125" customWidth="1"/>
    <col min="9227" max="9227" width="21.42578125" customWidth="1"/>
    <col min="9228" max="9228" width="54.42578125" customWidth="1"/>
    <col min="9471" max="9471" width="9.140625" customWidth="1"/>
    <col min="9472" max="9472" width="17.85546875" customWidth="1"/>
    <col min="9473" max="9473" width="18.85546875" customWidth="1"/>
    <col min="9474" max="9474" width="21.42578125" customWidth="1"/>
    <col min="9475" max="9475" width="11.28515625" customWidth="1"/>
    <col min="9481" max="9481" width="15.28515625" customWidth="1"/>
    <col min="9482" max="9482" width="22.42578125" customWidth="1"/>
    <col min="9483" max="9483" width="21.42578125" customWidth="1"/>
    <col min="9484" max="9484" width="54.42578125" customWidth="1"/>
    <col min="9727" max="9727" width="9.140625" customWidth="1"/>
    <col min="9728" max="9728" width="17.85546875" customWidth="1"/>
    <col min="9729" max="9729" width="18.85546875" customWidth="1"/>
    <col min="9730" max="9730" width="21.42578125" customWidth="1"/>
    <col min="9731" max="9731" width="11.28515625" customWidth="1"/>
    <col min="9737" max="9737" width="15.28515625" customWidth="1"/>
    <col min="9738" max="9738" width="22.42578125" customWidth="1"/>
    <col min="9739" max="9739" width="21.42578125" customWidth="1"/>
    <col min="9740" max="9740" width="54.42578125" customWidth="1"/>
    <col min="9983" max="9983" width="9.140625" customWidth="1"/>
    <col min="9984" max="9984" width="17.85546875" customWidth="1"/>
    <col min="9985" max="9985" width="18.85546875" customWidth="1"/>
    <col min="9986" max="9986" width="21.42578125" customWidth="1"/>
    <col min="9987" max="9987" width="11.28515625" customWidth="1"/>
    <col min="9993" max="9993" width="15.28515625" customWidth="1"/>
    <col min="9994" max="9994" width="22.42578125" customWidth="1"/>
    <col min="9995" max="9995" width="21.42578125" customWidth="1"/>
    <col min="9996" max="9996" width="54.42578125" customWidth="1"/>
    <col min="10239" max="10239" width="9.140625" customWidth="1"/>
    <col min="10240" max="10240" width="17.85546875" customWidth="1"/>
    <col min="10241" max="10241" width="18.85546875" customWidth="1"/>
    <col min="10242" max="10242" width="21.42578125" customWidth="1"/>
    <col min="10243" max="10243" width="11.28515625" customWidth="1"/>
    <col min="10249" max="10249" width="15.28515625" customWidth="1"/>
    <col min="10250" max="10250" width="22.42578125" customWidth="1"/>
    <col min="10251" max="10251" width="21.42578125" customWidth="1"/>
    <col min="10252" max="10252" width="54.42578125" customWidth="1"/>
    <col min="10495" max="10495" width="9.140625" customWidth="1"/>
    <col min="10496" max="10496" width="17.85546875" customWidth="1"/>
    <col min="10497" max="10497" width="18.85546875" customWidth="1"/>
    <col min="10498" max="10498" width="21.42578125" customWidth="1"/>
    <col min="10499" max="10499" width="11.28515625" customWidth="1"/>
    <col min="10505" max="10505" width="15.28515625" customWidth="1"/>
    <col min="10506" max="10506" width="22.42578125" customWidth="1"/>
    <col min="10507" max="10507" width="21.42578125" customWidth="1"/>
    <col min="10508" max="10508" width="54.42578125" customWidth="1"/>
    <col min="10751" max="10751" width="9.140625" customWidth="1"/>
    <col min="10752" max="10752" width="17.85546875" customWidth="1"/>
    <col min="10753" max="10753" width="18.85546875" customWidth="1"/>
    <col min="10754" max="10754" width="21.42578125" customWidth="1"/>
    <col min="10755" max="10755" width="11.28515625" customWidth="1"/>
    <col min="10761" max="10761" width="15.28515625" customWidth="1"/>
    <col min="10762" max="10762" width="22.42578125" customWidth="1"/>
    <col min="10763" max="10763" width="21.42578125" customWidth="1"/>
    <col min="10764" max="10764" width="54.42578125" customWidth="1"/>
    <col min="11007" max="11007" width="9.140625" customWidth="1"/>
    <col min="11008" max="11008" width="17.85546875" customWidth="1"/>
    <col min="11009" max="11009" width="18.85546875" customWidth="1"/>
    <col min="11010" max="11010" width="21.42578125" customWidth="1"/>
    <col min="11011" max="11011" width="11.28515625" customWidth="1"/>
    <col min="11017" max="11017" width="15.28515625" customWidth="1"/>
    <col min="11018" max="11018" width="22.42578125" customWidth="1"/>
    <col min="11019" max="11019" width="21.42578125" customWidth="1"/>
    <col min="11020" max="11020" width="54.42578125" customWidth="1"/>
    <col min="11263" max="11263" width="9.140625" customWidth="1"/>
    <col min="11264" max="11264" width="17.85546875" customWidth="1"/>
    <col min="11265" max="11265" width="18.85546875" customWidth="1"/>
    <col min="11266" max="11266" width="21.42578125" customWidth="1"/>
    <col min="11267" max="11267" width="11.28515625" customWidth="1"/>
    <col min="11273" max="11273" width="15.28515625" customWidth="1"/>
    <col min="11274" max="11274" width="22.42578125" customWidth="1"/>
    <col min="11275" max="11275" width="21.42578125" customWidth="1"/>
    <col min="11276" max="11276" width="54.42578125" customWidth="1"/>
    <col min="11519" max="11519" width="9.140625" customWidth="1"/>
    <col min="11520" max="11520" width="17.85546875" customWidth="1"/>
    <col min="11521" max="11521" width="18.85546875" customWidth="1"/>
    <col min="11522" max="11522" width="21.42578125" customWidth="1"/>
    <col min="11523" max="11523" width="11.28515625" customWidth="1"/>
    <col min="11529" max="11529" width="15.28515625" customWidth="1"/>
    <col min="11530" max="11530" width="22.42578125" customWidth="1"/>
    <col min="11531" max="11531" width="21.42578125" customWidth="1"/>
    <col min="11532" max="11532" width="54.42578125" customWidth="1"/>
    <col min="11775" max="11775" width="9.140625" customWidth="1"/>
    <col min="11776" max="11776" width="17.85546875" customWidth="1"/>
    <col min="11777" max="11777" width="18.85546875" customWidth="1"/>
    <col min="11778" max="11778" width="21.42578125" customWidth="1"/>
    <col min="11779" max="11779" width="11.28515625" customWidth="1"/>
    <col min="11785" max="11785" width="15.28515625" customWidth="1"/>
    <col min="11786" max="11786" width="22.42578125" customWidth="1"/>
    <col min="11787" max="11787" width="21.42578125" customWidth="1"/>
    <col min="11788" max="11788" width="54.42578125" customWidth="1"/>
    <col min="12031" max="12031" width="9.140625" customWidth="1"/>
    <col min="12032" max="12032" width="17.85546875" customWidth="1"/>
    <col min="12033" max="12033" width="18.85546875" customWidth="1"/>
    <col min="12034" max="12034" width="21.42578125" customWidth="1"/>
    <col min="12035" max="12035" width="11.28515625" customWidth="1"/>
    <col min="12041" max="12041" width="15.28515625" customWidth="1"/>
    <col min="12042" max="12042" width="22.42578125" customWidth="1"/>
    <col min="12043" max="12043" width="21.42578125" customWidth="1"/>
    <col min="12044" max="12044" width="54.42578125" customWidth="1"/>
    <col min="12287" max="12287" width="9.140625" customWidth="1"/>
    <col min="12288" max="12288" width="17.85546875" customWidth="1"/>
    <col min="12289" max="12289" width="18.85546875" customWidth="1"/>
    <col min="12290" max="12290" width="21.42578125" customWidth="1"/>
    <col min="12291" max="12291" width="11.28515625" customWidth="1"/>
    <col min="12297" max="12297" width="15.28515625" customWidth="1"/>
    <col min="12298" max="12298" width="22.42578125" customWidth="1"/>
    <col min="12299" max="12299" width="21.42578125" customWidth="1"/>
    <col min="12300" max="12300" width="54.42578125" customWidth="1"/>
    <col min="12543" max="12543" width="9.140625" customWidth="1"/>
    <col min="12544" max="12544" width="17.85546875" customWidth="1"/>
    <col min="12545" max="12545" width="18.85546875" customWidth="1"/>
    <col min="12546" max="12546" width="21.42578125" customWidth="1"/>
    <col min="12547" max="12547" width="11.28515625" customWidth="1"/>
    <col min="12553" max="12553" width="15.28515625" customWidth="1"/>
    <col min="12554" max="12554" width="22.42578125" customWidth="1"/>
    <col min="12555" max="12555" width="21.42578125" customWidth="1"/>
    <col min="12556" max="12556" width="54.42578125" customWidth="1"/>
    <col min="12799" max="12799" width="9.140625" customWidth="1"/>
    <col min="12800" max="12800" width="17.85546875" customWidth="1"/>
    <col min="12801" max="12801" width="18.85546875" customWidth="1"/>
    <col min="12802" max="12802" width="21.42578125" customWidth="1"/>
    <col min="12803" max="12803" width="11.28515625" customWidth="1"/>
    <col min="12809" max="12809" width="15.28515625" customWidth="1"/>
    <col min="12810" max="12810" width="22.42578125" customWidth="1"/>
    <col min="12811" max="12811" width="21.42578125" customWidth="1"/>
    <col min="12812" max="12812" width="54.42578125" customWidth="1"/>
    <col min="13055" max="13055" width="9.140625" customWidth="1"/>
    <col min="13056" max="13056" width="17.85546875" customWidth="1"/>
    <col min="13057" max="13057" width="18.85546875" customWidth="1"/>
    <col min="13058" max="13058" width="21.42578125" customWidth="1"/>
    <col min="13059" max="13059" width="11.28515625" customWidth="1"/>
    <col min="13065" max="13065" width="15.28515625" customWidth="1"/>
    <col min="13066" max="13066" width="22.42578125" customWidth="1"/>
    <col min="13067" max="13067" width="21.42578125" customWidth="1"/>
    <col min="13068" max="13068" width="54.42578125" customWidth="1"/>
    <col min="13311" max="13311" width="9.140625" customWidth="1"/>
    <col min="13312" max="13312" width="17.85546875" customWidth="1"/>
    <col min="13313" max="13313" width="18.85546875" customWidth="1"/>
    <col min="13314" max="13314" width="21.42578125" customWidth="1"/>
    <col min="13315" max="13315" width="11.28515625" customWidth="1"/>
    <col min="13321" max="13321" width="15.28515625" customWidth="1"/>
    <col min="13322" max="13322" width="22.42578125" customWidth="1"/>
    <col min="13323" max="13323" width="21.42578125" customWidth="1"/>
    <col min="13324" max="13324" width="54.42578125" customWidth="1"/>
    <col min="13567" max="13567" width="9.140625" customWidth="1"/>
    <col min="13568" max="13568" width="17.85546875" customWidth="1"/>
    <col min="13569" max="13569" width="18.85546875" customWidth="1"/>
    <col min="13570" max="13570" width="21.42578125" customWidth="1"/>
    <col min="13571" max="13571" width="11.28515625" customWidth="1"/>
    <col min="13577" max="13577" width="15.28515625" customWidth="1"/>
    <col min="13578" max="13578" width="22.42578125" customWidth="1"/>
    <col min="13579" max="13579" width="21.42578125" customWidth="1"/>
    <col min="13580" max="13580" width="54.42578125" customWidth="1"/>
    <col min="13823" max="13823" width="9.140625" customWidth="1"/>
    <col min="13824" max="13824" width="17.85546875" customWidth="1"/>
    <col min="13825" max="13825" width="18.85546875" customWidth="1"/>
    <col min="13826" max="13826" width="21.42578125" customWidth="1"/>
    <col min="13827" max="13827" width="11.28515625" customWidth="1"/>
    <col min="13833" max="13833" width="15.28515625" customWidth="1"/>
    <col min="13834" max="13834" width="22.42578125" customWidth="1"/>
    <col min="13835" max="13835" width="21.42578125" customWidth="1"/>
    <col min="13836" max="13836" width="54.42578125" customWidth="1"/>
    <col min="14079" max="14079" width="9.140625" customWidth="1"/>
    <col min="14080" max="14080" width="17.85546875" customWidth="1"/>
    <col min="14081" max="14081" width="18.85546875" customWidth="1"/>
    <col min="14082" max="14082" width="21.42578125" customWidth="1"/>
    <col min="14083" max="14083" width="11.28515625" customWidth="1"/>
    <col min="14089" max="14089" width="15.28515625" customWidth="1"/>
    <col min="14090" max="14090" width="22.42578125" customWidth="1"/>
    <col min="14091" max="14091" width="21.42578125" customWidth="1"/>
    <col min="14092" max="14092" width="54.42578125" customWidth="1"/>
    <col min="14335" max="14335" width="9.140625" customWidth="1"/>
    <col min="14336" max="14336" width="17.85546875" customWidth="1"/>
    <col min="14337" max="14337" width="18.85546875" customWidth="1"/>
    <col min="14338" max="14338" width="21.42578125" customWidth="1"/>
    <col min="14339" max="14339" width="11.28515625" customWidth="1"/>
    <col min="14345" max="14345" width="15.28515625" customWidth="1"/>
    <col min="14346" max="14346" width="22.42578125" customWidth="1"/>
    <col min="14347" max="14347" width="21.42578125" customWidth="1"/>
    <col min="14348" max="14348" width="54.42578125" customWidth="1"/>
    <col min="14591" max="14591" width="9.140625" customWidth="1"/>
    <col min="14592" max="14592" width="17.85546875" customWidth="1"/>
    <col min="14593" max="14593" width="18.85546875" customWidth="1"/>
    <col min="14594" max="14594" width="21.42578125" customWidth="1"/>
    <col min="14595" max="14595" width="11.28515625" customWidth="1"/>
    <col min="14601" max="14601" width="15.28515625" customWidth="1"/>
    <col min="14602" max="14602" width="22.42578125" customWidth="1"/>
    <col min="14603" max="14603" width="21.42578125" customWidth="1"/>
    <col min="14604" max="14604" width="54.42578125" customWidth="1"/>
    <col min="14847" max="14847" width="9.140625" customWidth="1"/>
    <col min="14848" max="14848" width="17.85546875" customWidth="1"/>
    <col min="14849" max="14849" width="18.85546875" customWidth="1"/>
    <col min="14850" max="14850" width="21.42578125" customWidth="1"/>
    <col min="14851" max="14851" width="11.28515625" customWidth="1"/>
    <col min="14857" max="14857" width="15.28515625" customWidth="1"/>
    <col min="14858" max="14858" width="22.42578125" customWidth="1"/>
    <col min="14859" max="14859" width="21.42578125" customWidth="1"/>
    <col min="14860" max="14860" width="54.42578125" customWidth="1"/>
    <col min="15103" max="15103" width="9.140625" customWidth="1"/>
    <col min="15104" max="15104" width="17.85546875" customWidth="1"/>
    <col min="15105" max="15105" width="18.85546875" customWidth="1"/>
    <col min="15106" max="15106" width="21.42578125" customWidth="1"/>
    <col min="15107" max="15107" width="11.28515625" customWidth="1"/>
    <col min="15113" max="15113" width="15.28515625" customWidth="1"/>
    <col min="15114" max="15114" width="22.42578125" customWidth="1"/>
    <col min="15115" max="15115" width="21.42578125" customWidth="1"/>
    <col min="15116" max="15116" width="54.42578125" customWidth="1"/>
    <col min="15359" max="15359" width="9.140625" customWidth="1"/>
    <col min="15360" max="15360" width="17.85546875" customWidth="1"/>
    <col min="15361" max="15361" width="18.85546875" customWidth="1"/>
    <col min="15362" max="15362" width="21.42578125" customWidth="1"/>
    <col min="15363" max="15363" width="11.28515625" customWidth="1"/>
    <col min="15369" max="15369" width="15.28515625" customWidth="1"/>
    <col min="15370" max="15370" width="22.42578125" customWidth="1"/>
    <col min="15371" max="15371" width="21.42578125" customWidth="1"/>
    <col min="15372" max="15372" width="54.42578125" customWidth="1"/>
    <col min="15615" max="15615" width="9.140625" customWidth="1"/>
    <col min="15616" max="15616" width="17.85546875" customWidth="1"/>
    <col min="15617" max="15617" width="18.85546875" customWidth="1"/>
    <col min="15618" max="15618" width="21.42578125" customWidth="1"/>
    <col min="15619" max="15619" width="11.28515625" customWidth="1"/>
    <col min="15625" max="15625" width="15.28515625" customWidth="1"/>
    <col min="15626" max="15626" width="22.42578125" customWidth="1"/>
    <col min="15627" max="15627" width="21.42578125" customWidth="1"/>
    <col min="15628" max="15628" width="54.42578125" customWidth="1"/>
    <col min="15871" max="15871" width="9.140625" customWidth="1"/>
    <col min="15872" max="15872" width="17.85546875" customWidth="1"/>
    <col min="15873" max="15873" width="18.85546875" customWidth="1"/>
    <col min="15874" max="15874" width="21.42578125" customWidth="1"/>
    <col min="15875" max="15875" width="11.28515625" customWidth="1"/>
    <col min="15881" max="15881" width="15.28515625" customWidth="1"/>
    <col min="15882" max="15882" width="22.42578125" customWidth="1"/>
    <col min="15883" max="15883" width="21.42578125" customWidth="1"/>
    <col min="15884" max="15884" width="54.42578125" customWidth="1"/>
    <col min="16127" max="16127" width="9.140625" customWidth="1"/>
    <col min="16128" max="16128" width="17.85546875" customWidth="1"/>
    <col min="16129" max="16129" width="18.85546875" customWidth="1"/>
    <col min="16130" max="16130" width="21.42578125" customWidth="1"/>
    <col min="16131" max="16131" width="11.28515625" customWidth="1"/>
    <col min="16137" max="16137" width="15.28515625" customWidth="1"/>
    <col min="16138" max="16138" width="22.42578125" customWidth="1"/>
    <col min="16139" max="16139" width="21.42578125" customWidth="1"/>
    <col min="16140" max="16140" width="54.42578125" customWidth="1"/>
  </cols>
  <sheetData>
    <row r="2" spans="1:14" s="188" customFormat="1" ht="18.75" x14ac:dyDescent="0.3">
      <c r="A2" s="186"/>
      <c r="B2" s="239" t="s">
        <v>0</v>
      </c>
      <c r="C2" s="239"/>
      <c r="D2" s="239"/>
      <c r="E2" s="239"/>
      <c r="F2" s="239"/>
      <c r="G2" s="239"/>
      <c r="H2" s="239"/>
      <c r="I2" s="239"/>
      <c r="J2" s="239"/>
      <c r="K2" s="239"/>
      <c r="L2" s="187"/>
      <c r="M2" s="186"/>
    </row>
    <row r="3" spans="1:14" s="190" customFormat="1" ht="15" customHeight="1" x14ac:dyDescent="0.3">
      <c r="A3" s="189"/>
      <c r="B3" s="236" t="s">
        <v>926</v>
      </c>
      <c r="C3" s="236"/>
      <c r="D3" s="236"/>
      <c r="E3" s="236"/>
      <c r="F3" s="236"/>
      <c r="G3" s="236"/>
      <c r="H3" s="236"/>
      <c r="I3" s="236"/>
      <c r="J3" s="236"/>
    </row>
    <row r="5" spans="1:14" s="88" customFormat="1" ht="84.75" customHeight="1" x14ac:dyDescent="0.35">
      <c r="A5" s="85"/>
      <c r="B5" s="240" t="s">
        <v>927</v>
      </c>
      <c r="C5" s="240"/>
      <c r="D5" s="240"/>
      <c r="E5" s="240"/>
      <c r="F5" s="240"/>
      <c r="G5" s="240"/>
      <c r="H5" s="240"/>
      <c r="I5" s="240"/>
      <c r="J5" s="240"/>
      <c r="K5" s="86"/>
      <c r="L5" s="87"/>
      <c r="M5" s="85"/>
    </row>
    <row r="6" spans="1:14" s="1" customFormat="1" x14ac:dyDescent="0.25">
      <c r="A6" s="9"/>
      <c r="B6" s="9"/>
      <c r="C6" s="13"/>
      <c r="D6" s="12"/>
      <c r="E6" s="12"/>
      <c r="F6" s="12"/>
      <c r="G6" s="12"/>
      <c r="H6" s="12"/>
      <c r="I6" s="12"/>
      <c r="J6" s="12"/>
      <c r="K6" s="12"/>
      <c r="L6" s="11"/>
      <c r="M6" s="9"/>
    </row>
    <row r="7" spans="1:14" s="1" customFormat="1" x14ac:dyDescent="0.25">
      <c r="A7" s="9"/>
      <c r="B7" s="241" t="s">
        <v>212</v>
      </c>
      <c r="C7" s="241"/>
      <c r="D7" s="241"/>
      <c r="E7" s="241"/>
      <c r="F7" s="241"/>
      <c r="G7" s="241"/>
      <c r="H7" s="241"/>
      <c r="I7" s="241"/>
      <c r="J7" s="241"/>
      <c r="K7" s="241"/>
      <c r="L7" s="11"/>
      <c r="M7" s="9"/>
    </row>
    <row r="8" spans="1:14" s="1" customFormat="1" ht="15.75" customHeight="1" x14ac:dyDescent="0.25">
      <c r="A8" s="237" t="s">
        <v>6</v>
      </c>
      <c r="B8" s="242" t="s">
        <v>7</v>
      </c>
      <c r="C8" s="237" t="s">
        <v>8</v>
      </c>
      <c r="D8" s="237" t="s">
        <v>9</v>
      </c>
      <c r="E8" s="237" t="s">
        <v>213</v>
      </c>
      <c r="F8" s="237" t="s">
        <v>10</v>
      </c>
      <c r="G8" s="237" t="s">
        <v>214</v>
      </c>
      <c r="H8" s="238"/>
      <c r="I8" s="238"/>
      <c r="J8" s="238"/>
      <c r="K8" s="242" t="s">
        <v>12</v>
      </c>
      <c r="L8" s="237" t="s">
        <v>13</v>
      </c>
      <c r="M8" s="234" t="s">
        <v>220</v>
      </c>
    </row>
    <row r="9" spans="1:14" s="1" customFormat="1" ht="28.9" customHeight="1" x14ac:dyDescent="0.25">
      <c r="A9" s="238"/>
      <c r="B9" s="242"/>
      <c r="C9" s="238"/>
      <c r="D9" s="238"/>
      <c r="E9" s="238"/>
      <c r="F9" s="238"/>
      <c r="G9" s="123" t="s">
        <v>19</v>
      </c>
      <c r="H9" s="123" t="s">
        <v>155</v>
      </c>
      <c r="I9" s="123" t="s">
        <v>388</v>
      </c>
      <c r="J9" s="123" t="s">
        <v>216</v>
      </c>
      <c r="K9" s="243"/>
      <c r="L9" s="238"/>
      <c r="M9" s="235"/>
    </row>
    <row r="10" spans="1:14" s="2" customFormat="1" x14ac:dyDescent="0.25">
      <c r="A10" s="121">
        <v>1</v>
      </c>
      <c r="B10" s="121">
        <v>2</v>
      </c>
      <c r="C10" s="121">
        <v>3</v>
      </c>
      <c r="D10" s="121">
        <v>4</v>
      </c>
      <c r="E10" s="121">
        <v>5</v>
      </c>
      <c r="F10" s="121">
        <v>6</v>
      </c>
      <c r="G10" s="121">
        <v>7</v>
      </c>
      <c r="H10" s="121">
        <v>8</v>
      </c>
      <c r="I10" s="121">
        <v>9</v>
      </c>
      <c r="J10" s="121">
        <v>10</v>
      </c>
      <c r="K10" s="121">
        <v>11</v>
      </c>
      <c r="L10" s="121">
        <v>12</v>
      </c>
      <c r="M10" s="132">
        <v>13</v>
      </c>
    </row>
    <row r="11" spans="1:14" s="1" customFormat="1" x14ac:dyDescent="0.25">
      <c r="A11" s="58"/>
      <c r="B11" s="58"/>
      <c r="C11" s="59"/>
      <c r="D11" s="59"/>
      <c r="E11" s="59"/>
      <c r="F11" s="59"/>
      <c r="G11" s="59"/>
      <c r="H11" s="59"/>
      <c r="I11" s="59"/>
      <c r="J11" s="59"/>
      <c r="K11" s="59"/>
      <c r="L11" s="59"/>
      <c r="M11" s="133"/>
    </row>
    <row r="12" spans="1:14" x14ac:dyDescent="0.25">
      <c r="A12" s="135"/>
      <c r="B12" s="136"/>
      <c r="C12" s="137"/>
      <c r="D12" s="135"/>
      <c r="E12" s="135"/>
      <c r="F12" s="135"/>
      <c r="G12" s="135"/>
      <c r="H12" s="135"/>
      <c r="I12" s="135"/>
      <c r="J12" s="135"/>
      <c r="K12" s="135"/>
      <c r="L12" s="137"/>
    </row>
    <row r="13" spans="1:14" s="3" customFormat="1" ht="255" x14ac:dyDescent="0.25">
      <c r="A13" s="115">
        <v>1</v>
      </c>
      <c r="B13" s="111" t="s">
        <v>218</v>
      </c>
      <c r="C13" s="31" t="s">
        <v>219</v>
      </c>
      <c r="D13" s="115" t="s">
        <v>42</v>
      </c>
      <c r="E13" s="124" t="s">
        <v>773</v>
      </c>
      <c r="F13" s="32">
        <v>1640814.22</v>
      </c>
      <c r="G13" s="138">
        <v>250937.16</v>
      </c>
      <c r="H13" s="138">
        <v>466171</v>
      </c>
      <c r="I13" s="138">
        <v>107544.5</v>
      </c>
      <c r="J13" s="125">
        <v>0</v>
      </c>
      <c r="K13" s="115" t="s">
        <v>553</v>
      </c>
      <c r="L13" s="31" t="s">
        <v>569</v>
      </c>
      <c r="M13" s="134" t="s">
        <v>414</v>
      </c>
      <c r="N13" s="20"/>
    </row>
    <row r="14" spans="1:14" x14ac:dyDescent="0.25">
      <c r="C14" s="14"/>
    </row>
  </sheetData>
  <autoFilter ref="A11:N11" xr:uid="{00000000-0009-0000-0000-000002000000}"/>
  <mergeCells count="14">
    <mergeCell ref="A8:A9"/>
    <mergeCell ref="B8:B9"/>
    <mergeCell ref="C8:C9"/>
    <mergeCell ref="D8:D9"/>
    <mergeCell ref="E8:E9"/>
    <mergeCell ref="M8:M9"/>
    <mergeCell ref="B3:J3"/>
    <mergeCell ref="L8:L9"/>
    <mergeCell ref="B2:K2"/>
    <mergeCell ref="B5:J5"/>
    <mergeCell ref="B7:K7"/>
    <mergeCell ref="F8:F9"/>
    <mergeCell ref="G8:J8"/>
    <mergeCell ref="K8:K9"/>
  </mergeCells>
  <pageMargins left="0.39370078740157483" right="0.39370078740157483" top="0.98425196850393704" bottom="0.39370078740157483" header="0.31496062992125984" footer="0.31496062992125984"/>
  <pageSetup paperSize="8" scale="8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N18"/>
  <sheetViews>
    <sheetView zoomScaleNormal="100" zoomScaleSheetLayoutView="75" workbookViewId="0">
      <selection activeCell="B2" sqref="B2:K2"/>
    </sheetView>
  </sheetViews>
  <sheetFormatPr defaultRowHeight="15" x14ac:dyDescent="0.25"/>
  <cols>
    <col min="1" max="1" width="5.7109375" style="36" customWidth="1"/>
    <col min="2" max="2" width="17.85546875" style="37" customWidth="1"/>
    <col min="3" max="3" width="23" style="38" customWidth="1"/>
    <col min="4" max="4" width="20" style="36" customWidth="1"/>
    <col min="5" max="5" width="14.5703125" style="36" customWidth="1"/>
    <col min="6" max="6" width="14.140625" style="36" customWidth="1"/>
    <col min="7" max="7" width="13" style="36" customWidth="1"/>
    <col min="8" max="8" width="15.7109375" style="36" customWidth="1"/>
    <col min="9" max="9" width="11.7109375" style="36" customWidth="1"/>
    <col min="10" max="10" width="12.140625" style="36" customWidth="1"/>
    <col min="11" max="11" width="12" style="36" customWidth="1"/>
    <col min="12" max="12" width="32.5703125" style="38" customWidth="1"/>
    <col min="13" max="13" width="12" style="36" customWidth="1"/>
    <col min="14" max="14" width="23.140625" style="36" customWidth="1"/>
    <col min="15" max="254" width="8.85546875" style="4"/>
    <col min="255" max="255" width="5.7109375" style="4" customWidth="1"/>
    <col min="256" max="256" width="17.85546875" style="4" customWidth="1"/>
    <col min="257" max="257" width="23" style="4" customWidth="1"/>
    <col min="258" max="258" width="20" style="4" customWidth="1"/>
    <col min="259" max="259" width="10.28515625" style="4" customWidth="1"/>
    <col min="260" max="262" width="14.140625" style="4" customWidth="1"/>
    <col min="263" max="263" width="7" style="4" customWidth="1"/>
    <col min="264" max="264" width="7.7109375" style="4" customWidth="1"/>
    <col min="265" max="265" width="12" style="4" customWidth="1"/>
    <col min="266" max="266" width="32.5703125" style="4" customWidth="1"/>
    <col min="267" max="267" width="12" style="4" customWidth="1"/>
    <col min="268" max="268" width="23.140625" style="4" customWidth="1"/>
    <col min="269" max="269" width="61.28515625" style="4" customWidth="1"/>
    <col min="270" max="510" width="8.85546875" style="4"/>
    <col min="511" max="511" width="5.7109375" style="4" customWidth="1"/>
    <col min="512" max="512" width="17.85546875" style="4" customWidth="1"/>
    <col min="513" max="513" width="23" style="4" customWidth="1"/>
    <col min="514" max="514" width="20" style="4" customWidth="1"/>
    <col min="515" max="515" width="10.28515625" style="4" customWidth="1"/>
    <col min="516" max="518" width="14.140625" style="4" customWidth="1"/>
    <col min="519" max="519" width="7" style="4" customWidth="1"/>
    <col min="520" max="520" width="7.7109375" style="4" customWidth="1"/>
    <col min="521" max="521" width="12" style="4" customWidth="1"/>
    <col min="522" max="522" width="32.5703125" style="4" customWidth="1"/>
    <col min="523" max="523" width="12" style="4" customWidth="1"/>
    <col min="524" max="524" width="23.140625" style="4" customWidth="1"/>
    <col min="525" max="525" width="61.28515625" style="4" customWidth="1"/>
    <col min="526" max="766" width="8.85546875" style="4"/>
    <col min="767" max="767" width="5.7109375" style="4" customWidth="1"/>
    <col min="768" max="768" width="17.85546875" style="4" customWidth="1"/>
    <col min="769" max="769" width="23" style="4" customWidth="1"/>
    <col min="770" max="770" width="20" style="4" customWidth="1"/>
    <col min="771" max="771" width="10.28515625" style="4" customWidth="1"/>
    <col min="772" max="774" width="14.140625" style="4" customWidth="1"/>
    <col min="775" max="775" width="7" style="4" customWidth="1"/>
    <col min="776" max="776" width="7.7109375" style="4" customWidth="1"/>
    <col min="777" max="777" width="12" style="4" customWidth="1"/>
    <col min="778" max="778" width="32.5703125" style="4" customWidth="1"/>
    <col min="779" max="779" width="12" style="4" customWidth="1"/>
    <col min="780" max="780" width="23.140625" style="4" customWidth="1"/>
    <col min="781" max="781" width="61.28515625" style="4" customWidth="1"/>
    <col min="782" max="1022" width="8.85546875" style="4"/>
    <col min="1023" max="1023" width="5.7109375" style="4" customWidth="1"/>
    <col min="1024" max="1024" width="17.85546875" style="4" customWidth="1"/>
    <col min="1025" max="1025" width="23" style="4" customWidth="1"/>
    <col min="1026" max="1026" width="20" style="4" customWidth="1"/>
    <col min="1027" max="1027" width="10.28515625" style="4" customWidth="1"/>
    <col min="1028" max="1030" width="14.140625" style="4" customWidth="1"/>
    <col min="1031" max="1031" width="7" style="4" customWidth="1"/>
    <col min="1032" max="1032" width="7.7109375" style="4" customWidth="1"/>
    <col min="1033" max="1033" width="12" style="4" customWidth="1"/>
    <col min="1034" max="1034" width="32.5703125" style="4" customWidth="1"/>
    <col min="1035" max="1035" width="12" style="4" customWidth="1"/>
    <col min="1036" max="1036" width="23.140625" style="4" customWidth="1"/>
    <col min="1037" max="1037" width="61.28515625" style="4" customWidth="1"/>
    <col min="1038" max="1278" width="8.85546875" style="4"/>
    <col min="1279" max="1279" width="5.7109375" style="4" customWidth="1"/>
    <col min="1280" max="1280" width="17.85546875" style="4" customWidth="1"/>
    <col min="1281" max="1281" width="23" style="4" customWidth="1"/>
    <col min="1282" max="1282" width="20" style="4" customWidth="1"/>
    <col min="1283" max="1283" width="10.28515625" style="4" customWidth="1"/>
    <col min="1284" max="1286" width="14.140625" style="4" customWidth="1"/>
    <col min="1287" max="1287" width="7" style="4" customWidth="1"/>
    <col min="1288" max="1288" width="7.7109375" style="4" customWidth="1"/>
    <col min="1289" max="1289" width="12" style="4" customWidth="1"/>
    <col min="1290" max="1290" width="32.5703125" style="4" customWidth="1"/>
    <col min="1291" max="1291" width="12" style="4" customWidth="1"/>
    <col min="1292" max="1292" width="23.140625" style="4" customWidth="1"/>
    <col min="1293" max="1293" width="61.28515625" style="4" customWidth="1"/>
    <col min="1294" max="1534" width="8.85546875" style="4"/>
    <col min="1535" max="1535" width="5.7109375" style="4" customWidth="1"/>
    <col min="1536" max="1536" width="17.85546875" style="4" customWidth="1"/>
    <col min="1537" max="1537" width="23" style="4" customWidth="1"/>
    <col min="1538" max="1538" width="20" style="4" customWidth="1"/>
    <col min="1539" max="1539" width="10.28515625" style="4" customWidth="1"/>
    <col min="1540" max="1542" width="14.140625" style="4" customWidth="1"/>
    <col min="1543" max="1543" width="7" style="4" customWidth="1"/>
    <col min="1544" max="1544" width="7.7109375" style="4" customWidth="1"/>
    <col min="1545" max="1545" width="12" style="4" customWidth="1"/>
    <col min="1546" max="1546" width="32.5703125" style="4" customWidth="1"/>
    <col min="1547" max="1547" width="12" style="4" customWidth="1"/>
    <col min="1548" max="1548" width="23.140625" style="4" customWidth="1"/>
    <col min="1549" max="1549" width="61.28515625" style="4" customWidth="1"/>
    <col min="1550" max="1790" width="8.85546875" style="4"/>
    <col min="1791" max="1791" width="5.7109375" style="4" customWidth="1"/>
    <col min="1792" max="1792" width="17.85546875" style="4" customWidth="1"/>
    <col min="1793" max="1793" width="23" style="4" customWidth="1"/>
    <col min="1794" max="1794" width="20" style="4" customWidth="1"/>
    <col min="1795" max="1795" width="10.28515625" style="4" customWidth="1"/>
    <col min="1796" max="1798" width="14.140625" style="4" customWidth="1"/>
    <col min="1799" max="1799" width="7" style="4" customWidth="1"/>
    <col min="1800" max="1800" width="7.7109375" style="4" customWidth="1"/>
    <col min="1801" max="1801" width="12" style="4" customWidth="1"/>
    <col min="1802" max="1802" width="32.5703125" style="4" customWidth="1"/>
    <col min="1803" max="1803" width="12" style="4" customWidth="1"/>
    <col min="1804" max="1804" width="23.140625" style="4" customWidth="1"/>
    <col min="1805" max="1805" width="61.28515625" style="4" customWidth="1"/>
    <col min="1806" max="2046" width="8.85546875" style="4"/>
    <col min="2047" max="2047" width="5.7109375" style="4" customWidth="1"/>
    <col min="2048" max="2048" width="17.85546875" style="4" customWidth="1"/>
    <col min="2049" max="2049" width="23" style="4" customWidth="1"/>
    <col min="2050" max="2050" width="20" style="4" customWidth="1"/>
    <col min="2051" max="2051" width="10.28515625" style="4" customWidth="1"/>
    <col min="2052" max="2054" width="14.140625" style="4" customWidth="1"/>
    <col min="2055" max="2055" width="7" style="4" customWidth="1"/>
    <col min="2056" max="2056" width="7.7109375" style="4" customWidth="1"/>
    <col min="2057" max="2057" width="12" style="4" customWidth="1"/>
    <col min="2058" max="2058" width="32.5703125" style="4" customWidth="1"/>
    <col min="2059" max="2059" width="12" style="4" customWidth="1"/>
    <col min="2060" max="2060" width="23.140625" style="4" customWidth="1"/>
    <col min="2061" max="2061" width="61.28515625" style="4" customWidth="1"/>
    <col min="2062" max="2302" width="8.85546875" style="4"/>
    <col min="2303" max="2303" width="5.7109375" style="4" customWidth="1"/>
    <col min="2304" max="2304" width="17.85546875" style="4" customWidth="1"/>
    <col min="2305" max="2305" width="23" style="4" customWidth="1"/>
    <col min="2306" max="2306" width="20" style="4" customWidth="1"/>
    <col min="2307" max="2307" width="10.28515625" style="4" customWidth="1"/>
    <col min="2308" max="2310" width="14.140625" style="4" customWidth="1"/>
    <col min="2311" max="2311" width="7" style="4" customWidth="1"/>
    <col min="2312" max="2312" width="7.7109375" style="4" customWidth="1"/>
    <col min="2313" max="2313" width="12" style="4" customWidth="1"/>
    <col min="2314" max="2314" width="32.5703125" style="4" customWidth="1"/>
    <col min="2315" max="2315" width="12" style="4" customWidth="1"/>
    <col min="2316" max="2316" width="23.140625" style="4" customWidth="1"/>
    <col min="2317" max="2317" width="61.28515625" style="4" customWidth="1"/>
    <col min="2318" max="2558" width="8.85546875" style="4"/>
    <col min="2559" max="2559" width="5.7109375" style="4" customWidth="1"/>
    <col min="2560" max="2560" width="17.85546875" style="4" customWidth="1"/>
    <col min="2561" max="2561" width="23" style="4" customWidth="1"/>
    <col min="2562" max="2562" width="20" style="4" customWidth="1"/>
    <col min="2563" max="2563" width="10.28515625" style="4" customWidth="1"/>
    <col min="2564" max="2566" width="14.140625" style="4" customWidth="1"/>
    <col min="2567" max="2567" width="7" style="4" customWidth="1"/>
    <col min="2568" max="2568" width="7.7109375" style="4" customWidth="1"/>
    <col min="2569" max="2569" width="12" style="4" customWidth="1"/>
    <col min="2570" max="2570" width="32.5703125" style="4" customWidth="1"/>
    <col min="2571" max="2571" width="12" style="4" customWidth="1"/>
    <col min="2572" max="2572" width="23.140625" style="4" customWidth="1"/>
    <col min="2573" max="2573" width="61.28515625" style="4" customWidth="1"/>
    <col min="2574" max="2814" width="8.85546875" style="4"/>
    <col min="2815" max="2815" width="5.7109375" style="4" customWidth="1"/>
    <col min="2816" max="2816" width="17.85546875" style="4" customWidth="1"/>
    <col min="2817" max="2817" width="23" style="4" customWidth="1"/>
    <col min="2818" max="2818" width="20" style="4" customWidth="1"/>
    <col min="2819" max="2819" width="10.28515625" style="4" customWidth="1"/>
    <col min="2820" max="2822" width="14.140625" style="4" customWidth="1"/>
    <col min="2823" max="2823" width="7" style="4" customWidth="1"/>
    <col min="2824" max="2824" width="7.7109375" style="4" customWidth="1"/>
    <col min="2825" max="2825" width="12" style="4" customWidth="1"/>
    <col min="2826" max="2826" width="32.5703125" style="4" customWidth="1"/>
    <col min="2827" max="2827" width="12" style="4" customWidth="1"/>
    <col min="2828" max="2828" width="23.140625" style="4" customWidth="1"/>
    <col min="2829" max="2829" width="61.28515625" style="4" customWidth="1"/>
    <col min="2830" max="3070" width="8.85546875" style="4"/>
    <col min="3071" max="3071" width="5.7109375" style="4" customWidth="1"/>
    <col min="3072" max="3072" width="17.85546875" style="4" customWidth="1"/>
    <col min="3073" max="3073" width="23" style="4" customWidth="1"/>
    <col min="3074" max="3074" width="20" style="4" customWidth="1"/>
    <col min="3075" max="3075" width="10.28515625" style="4" customWidth="1"/>
    <col min="3076" max="3078" width="14.140625" style="4" customWidth="1"/>
    <col min="3079" max="3079" width="7" style="4" customWidth="1"/>
    <col min="3080" max="3080" width="7.7109375" style="4" customWidth="1"/>
    <col min="3081" max="3081" width="12" style="4" customWidth="1"/>
    <col min="3082" max="3082" width="32.5703125" style="4" customWidth="1"/>
    <col min="3083" max="3083" width="12" style="4" customWidth="1"/>
    <col min="3084" max="3084" width="23.140625" style="4" customWidth="1"/>
    <col min="3085" max="3085" width="61.28515625" style="4" customWidth="1"/>
    <col min="3086" max="3326" width="8.85546875" style="4"/>
    <col min="3327" max="3327" width="5.7109375" style="4" customWidth="1"/>
    <col min="3328" max="3328" width="17.85546875" style="4" customWidth="1"/>
    <col min="3329" max="3329" width="23" style="4" customWidth="1"/>
    <col min="3330" max="3330" width="20" style="4" customWidth="1"/>
    <col min="3331" max="3331" width="10.28515625" style="4" customWidth="1"/>
    <col min="3332" max="3334" width="14.140625" style="4" customWidth="1"/>
    <col min="3335" max="3335" width="7" style="4" customWidth="1"/>
    <col min="3336" max="3336" width="7.7109375" style="4" customWidth="1"/>
    <col min="3337" max="3337" width="12" style="4" customWidth="1"/>
    <col min="3338" max="3338" width="32.5703125" style="4" customWidth="1"/>
    <col min="3339" max="3339" width="12" style="4" customWidth="1"/>
    <col min="3340" max="3340" width="23.140625" style="4" customWidth="1"/>
    <col min="3341" max="3341" width="61.28515625" style="4" customWidth="1"/>
    <col min="3342" max="3582" width="8.85546875" style="4"/>
    <col min="3583" max="3583" width="5.7109375" style="4" customWidth="1"/>
    <col min="3584" max="3584" width="17.85546875" style="4" customWidth="1"/>
    <col min="3585" max="3585" width="23" style="4" customWidth="1"/>
    <col min="3586" max="3586" width="20" style="4" customWidth="1"/>
    <col min="3587" max="3587" width="10.28515625" style="4" customWidth="1"/>
    <col min="3588" max="3590" width="14.140625" style="4" customWidth="1"/>
    <col min="3591" max="3591" width="7" style="4" customWidth="1"/>
    <col min="3592" max="3592" width="7.7109375" style="4" customWidth="1"/>
    <col min="3593" max="3593" width="12" style="4" customWidth="1"/>
    <col min="3594" max="3594" width="32.5703125" style="4" customWidth="1"/>
    <col min="3595" max="3595" width="12" style="4" customWidth="1"/>
    <col min="3596" max="3596" width="23.140625" style="4" customWidth="1"/>
    <col min="3597" max="3597" width="61.28515625" style="4" customWidth="1"/>
    <col min="3598" max="3838" width="8.85546875" style="4"/>
    <col min="3839" max="3839" width="5.7109375" style="4" customWidth="1"/>
    <col min="3840" max="3840" width="17.85546875" style="4" customWidth="1"/>
    <col min="3841" max="3841" width="23" style="4" customWidth="1"/>
    <col min="3842" max="3842" width="20" style="4" customWidth="1"/>
    <col min="3843" max="3843" width="10.28515625" style="4" customWidth="1"/>
    <col min="3844" max="3846" width="14.140625" style="4" customWidth="1"/>
    <col min="3847" max="3847" width="7" style="4" customWidth="1"/>
    <col min="3848" max="3848" width="7.7109375" style="4" customWidth="1"/>
    <col min="3849" max="3849" width="12" style="4" customWidth="1"/>
    <col min="3850" max="3850" width="32.5703125" style="4" customWidth="1"/>
    <col min="3851" max="3851" width="12" style="4" customWidth="1"/>
    <col min="3852" max="3852" width="23.140625" style="4" customWidth="1"/>
    <col min="3853" max="3853" width="61.28515625" style="4" customWidth="1"/>
    <col min="3854" max="4094" width="8.85546875" style="4"/>
    <col min="4095" max="4095" width="5.7109375" style="4" customWidth="1"/>
    <col min="4096" max="4096" width="17.85546875" style="4" customWidth="1"/>
    <col min="4097" max="4097" width="23" style="4" customWidth="1"/>
    <col min="4098" max="4098" width="20" style="4" customWidth="1"/>
    <col min="4099" max="4099" width="10.28515625" style="4" customWidth="1"/>
    <col min="4100" max="4102" width="14.140625" style="4" customWidth="1"/>
    <col min="4103" max="4103" width="7" style="4" customWidth="1"/>
    <col min="4104" max="4104" width="7.7109375" style="4" customWidth="1"/>
    <col min="4105" max="4105" width="12" style="4" customWidth="1"/>
    <col min="4106" max="4106" width="32.5703125" style="4" customWidth="1"/>
    <col min="4107" max="4107" width="12" style="4" customWidth="1"/>
    <col min="4108" max="4108" width="23.140625" style="4" customWidth="1"/>
    <col min="4109" max="4109" width="61.28515625" style="4" customWidth="1"/>
    <col min="4110" max="4350" width="8.85546875" style="4"/>
    <col min="4351" max="4351" width="5.7109375" style="4" customWidth="1"/>
    <col min="4352" max="4352" width="17.85546875" style="4" customWidth="1"/>
    <col min="4353" max="4353" width="23" style="4" customWidth="1"/>
    <col min="4354" max="4354" width="20" style="4" customWidth="1"/>
    <col min="4355" max="4355" width="10.28515625" style="4" customWidth="1"/>
    <col min="4356" max="4358" width="14.140625" style="4" customWidth="1"/>
    <col min="4359" max="4359" width="7" style="4" customWidth="1"/>
    <col min="4360" max="4360" width="7.7109375" style="4" customWidth="1"/>
    <col min="4361" max="4361" width="12" style="4" customWidth="1"/>
    <col min="4362" max="4362" width="32.5703125" style="4" customWidth="1"/>
    <col min="4363" max="4363" width="12" style="4" customWidth="1"/>
    <col min="4364" max="4364" width="23.140625" style="4" customWidth="1"/>
    <col min="4365" max="4365" width="61.28515625" style="4" customWidth="1"/>
    <col min="4366" max="4606" width="8.85546875" style="4"/>
    <col min="4607" max="4607" width="5.7109375" style="4" customWidth="1"/>
    <col min="4608" max="4608" width="17.85546875" style="4" customWidth="1"/>
    <col min="4609" max="4609" width="23" style="4" customWidth="1"/>
    <col min="4610" max="4610" width="20" style="4" customWidth="1"/>
    <col min="4611" max="4611" width="10.28515625" style="4" customWidth="1"/>
    <col min="4612" max="4614" width="14.140625" style="4" customWidth="1"/>
    <col min="4615" max="4615" width="7" style="4" customWidth="1"/>
    <col min="4616" max="4616" width="7.7109375" style="4" customWidth="1"/>
    <col min="4617" max="4617" width="12" style="4" customWidth="1"/>
    <col min="4618" max="4618" width="32.5703125" style="4" customWidth="1"/>
    <col min="4619" max="4619" width="12" style="4" customWidth="1"/>
    <col min="4620" max="4620" width="23.140625" style="4" customWidth="1"/>
    <col min="4621" max="4621" width="61.28515625" style="4" customWidth="1"/>
    <col min="4622" max="4862" width="8.85546875" style="4"/>
    <col min="4863" max="4863" width="5.7109375" style="4" customWidth="1"/>
    <col min="4864" max="4864" width="17.85546875" style="4" customWidth="1"/>
    <col min="4865" max="4865" width="23" style="4" customWidth="1"/>
    <col min="4866" max="4866" width="20" style="4" customWidth="1"/>
    <col min="4867" max="4867" width="10.28515625" style="4" customWidth="1"/>
    <col min="4868" max="4870" width="14.140625" style="4" customWidth="1"/>
    <col min="4871" max="4871" width="7" style="4" customWidth="1"/>
    <col min="4872" max="4872" width="7.7109375" style="4" customWidth="1"/>
    <col min="4873" max="4873" width="12" style="4" customWidth="1"/>
    <col min="4874" max="4874" width="32.5703125" style="4" customWidth="1"/>
    <col min="4875" max="4875" width="12" style="4" customWidth="1"/>
    <col min="4876" max="4876" width="23.140625" style="4" customWidth="1"/>
    <col min="4877" max="4877" width="61.28515625" style="4" customWidth="1"/>
    <col min="4878" max="5118" width="8.85546875" style="4"/>
    <col min="5119" max="5119" width="5.7109375" style="4" customWidth="1"/>
    <col min="5120" max="5120" width="17.85546875" style="4" customWidth="1"/>
    <col min="5121" max="5121" width="23" style="4" customWidth="1"/>
    <col min="5122" max="5122" width="20" style="4" customWidth="1"/>
    <col min="5123" max="5123" width="10.28515625" style="4" customWidth="1"/>
    <col min="5124" max="5126" width="14.140625" style="4" customWidth="1"/>
    <col min="5127" max="5127" width="7" style="4" customWidth="1"/>
    <col min="5128" max="5128" width="7.7109375" style="4" customWidth="1"/>
    <col min="5129" max="5129" width="12" style="4" customWidth="1"/>
    <col min="5130" max="5130" width="32.5703125" style="4" customWidth="1"/>
    <col min="5131" max="5131" width="12" style="4" customWidth="1"/>
    <col min="5132" max="5132" width="23.140625" style="4" customWidth="1"/>
    <col min="5133" max="5133" width="61.28515625" style="4" customWidth="1"/>
    <col min="5134" max="5374" width="8.85546875" style="4"/>
    <col min="5375" max="5375" width="5.7109375" style="4" customWidth="1"/>
    <col min="5376" max="5376" width="17.85546875" style="4" customWidth="1"/>
    <col min="5377" max="5377" width="23" style="4" customWidth="1"/>
    <col min="5378" max="5378" width="20" style="4" customWidth="1"/>
    <col min="5379" max="5379" width="10.28515625" style="4" customWidth="1"/>
    <col min="5380" max="5382" width="14.140625" style="4" customWidth="1"/>
    <col min="5383" max="5383" width="7" style="4" customWidth="1"/>
    <col min="5384" max="5384" width="7.7109375" style="4" customWidth="1"/>
    <col min="5385" max="5385" width="12" style="4" customWidth="1"/>
    <col min="5386" max="5386" width="32.5703125" style="4" customWidth="1"/>
    <col min="5387" max="5387" width="12" style="4" customWidth="1"/>
    <col min="5388" max="5388" width="23.140625" style="4" customWidth="1"/>
    <col min="5389" max="5389" width="61.28515625" style="4" customWidth="1"/>
    <col min="5390" max="5630" width="8.85546875" style="4"/>
    <col min="5631" max="5631" width="5.7109375" style="4" customWidth="1"/>
    <col min="5632" max="5632" width="17.85546875" style="4" customWidth="1"/>
    <col min="5633" max="5633" width="23" style="4" customWidth="1"/>
    <col min="5634" max="5634" width="20" style="4" customWidth="1"/>
    <col min="5635" max="5635" width="10.28515625" style="4" customWidth="1"/>
    <col min="5636" max="5638" width="14.140625" style="4" customWidth="1"/>
    <col min="5639" max="5639" width="7" style="4" customWidth="1"/>
    <col min="5640" max="5640" width="7.7109375" style="4" customWidth="1"/>
    <col min="5641" max="5641" width="12" style="4" customWidth="1"/>
    <col min="5642" max="5642" width="32.5703125" style="4" customWidth="1"/>
    <col min="5643" max="5643" width="12" style="4" customWidth="1"/>
    <col min="5644" max="5644" width="23.140625" style="4" customWidth="1"/>
    <col min="5645" max="5645" width="61.28515625" style="4" customWidth="1"/>
    <col min="5646" max="5886" width="8.85546875" style="4"/>
    <col min="5887" max="5887" width="5.7109375" style="4" customWidth="1"/>
    <col min="5888" max="5888" width="17.85546875" style="4" customWidth="1"/>
    <col min="5889" max="5889" width="23" style="4" customWidth="1"/>
    <col min="5890" max="5890" width="20" style="4" customWidth="1"/>
    <col min="5891" max="5891" width="10.28515625" style="4" customWidth="1"/>
    <col min="5892" max="5894" width="14.140625" style="4" customWidth="1"/>
    <col min="5895" max="5895" width="7" style="4" customWidth="1"/>
    <col min="5896" max="5896" width="7.7109375" style="4" customWidth="1"/>
    <col min="5897" max="5897" width="12" style="4" customWidth="1"/>
    <col min="5898" max="5898" width="32.5703125" style="4" customWidth="1"/>
    <col min="5899" max="5899" width="12" style="4" customWidth="1"/>
    <col min="5900" max="5900" width="23.140625" style="4" customWidth="1"/>
    <col min="5901" max="5901" width="61.28515625" style="4" customWidth="1"/>
    <col min="5902" max="6142" width="8.85546875" style="4"/>
    <col min="6143" max="6143" width="5.7109375" style="4" customWidth="1"/>
    <col min="6144" max="6144" width="17.85546875" style="4" customWidth="1"/>
    <col min="6145" max="6145" width="23" style="4" customWidth="1"/>
    <col min="6146" max="6146" width="20" style="4" customWidth="1"/>
    <col min="6147" max="6147" width="10.28515625" style="4" customWidth="1"/>
    <col min="6148" max="6150" width="14.140625" style="4" customWidth="1"/>
    <col min="6151" max="6151" width="7" style="4" customWidth="1"/>
    <col min="6152" max="6152" width="7.7109375" style="4" customWidth="1"/>
    <col min="6153" max="6153" width="12" style="4" customWidth="1"/>
    <col min="6154" max="6154" width="32.5703125" style="4" customWidth="1"/>
    <col min="6155" max="6155" width="12" style="4" customWidth="1"/>
    <col min="6156" max="6156" width="23.140625" style="4" customWidth="1"/>
    <col min="6157" max="6157" width="61.28515625" style="4" customWidth="1"/>
    <col min="6158" max="6398" width="8.85546875" style="4"/>
    <col min="6399" max="6399" width="5.7109375" style="4" customWidth="1"/>
    <col min="6400" max="6400" width="17.85546875" style="4" customWidth="1"/>
    <col min="6401" max="6401" width="23" style="4" customWidth="1"/>
    <col min="6402" max="6402" width="20" style="4" customWidth="1"/>
    <col min="6403" max="6403" width="10.28515625" style="4" customWidth="1"/>
    <col min="6404" max="6406" width="14.140625" style="4" customWidth="1"/>
    <col min="6407" max="6407" width="7" style="4" customWidth="1"/>
    <col min="6408" max="6408" width="7.7109375" style="4" customWidth="1"/>
    <col min="6409" max="6409" width="12" style="4" customWidth="1"/>
    <col min="6410" max="6410" width="32.5703125" style="4" customWidth="1"/>
    <col min="6411" max="6411" width="12" style="4" customWidth="1"/>
    <col min="6412" max="6412" width="23.140625" style="4" customWidth="1"/>
    <col min="6413" max="6413" width="61.28515625" style="4" customWidth="1"/>
    <col min="6414" max="6654" width="8.85546875" style="4"/>
    <col min="6655" max="6655" width="5.7109375" style="4" customWidth="1"/>
    <col min="6656" max="6656" width="17.85546875" style="4" customWidth="1"/>
    <col min="6657" max="6657" width="23" style="4" customWidth="1"/>
    <col min="6658" max="6658" width="20" style="4" customWidth="1"/>
    <col min="6659" max="6659" width="10.28515625" style="4" customWidth="1"/>
    <col min="6660" max="6662" width="14.140625" style="4" customWidth="1"/>
    <col min="6663" max="6663" width="7" style="4" customWidth="1"/>
    <col min="6664" max="6664" width="7.7109375" style="4" customWidth="1"/>
    <col min="6665" max="6665" width="12" style="4" customWidth="1"/>
    <col min="6666" max="6666" width="32.5703125" style="4" customWidth="1"/>
    <col min="6667" max="6667" width="12" style="4" customWidth="1"/>
    <col min="6668" max="6668" width="23.140625" style="4" customWidth="1"/>
    <col min="6669" max="6669" width="61.28515625" style="4" customWidth="1"/>
    <col min="6670" max="6910" width="8.85546875" style="4"/>
    <col min="6911" max="6911" width="5.7109375" style="4" customWidth="1"/>
    <col min="6912" max="6912" width="17.85546875" style="4" customWidth="1"/>
    <col min="6913" max="6913" width="23" style="4" customWidth="1"/>
    <col min="6914" max="6914" width="20" style="4" customWidth="1"/>
    <col min="6915" max="6915" width="10.28515625" style="4" customWidth="1"/>
    <col min="6916" max="6918" width="14.140625" style="4" customWidth="1"/>
    <col min="6919" max="6919" width="7" style="4" customWidth="1"/>
    <col min="6920" max="6920" width="7.7109375" style="4" customWidth="1"/>
    <col min="6921" max="6921" width="12" style="4" customWidth="1"/>
    <col min="6922" max="6922" width="32.5703125" style="4" customWidth="1"/>
    <col min="6923" max="6923" width="12" style="4" customWidth="1"/>
    <col min="6924" max="6924" width="23.140625" style="4" customWidth="1"/>
    <col min="6925" max="6925" width="61.28515625" style="4" customWidth="1"/>
    <col min="6926" max="7166" width="8.85546875" style="4"/>
    <col min="7167" max="7167" width="5.7109375" style="4" customWidth="1"/>
    <col min="7168" max="7168" width="17.85546875" style="4" customWidth="1"/>
    <col min="7169" max="7169" width="23" style="4" customWidth="1"/>
    <col min="7170" max="7170" width="20" style="4" customWidth="1"/>
    <col min="7171" max="7171" width="10.28515625" style="4" customWidth="1"/>
    <col min="7172" max="7174" width="14.140625" style="4" customWidth="1"/>
    <col min="7175" max="7175" width="7" style="4" customWidth="1"/>
    <col min="7176" max="7176" width="7.7109375" style="4" customWidth="1"/>
    <col min="7177" max="7177" width="12" style="4" customWidth="1"/>
    <col min="7178" max="7178" width="32.5703125" style="4" customWidth="1"/>
    <col min="7179" max="7179" width="12" style="4" customWidth="1"/>
    <col min="7180" max="7180" width="23.140625" style="4" customWidth="1"/>
    <col min="7181" max="7181" width="61.28515625" style="4" customWidth="1"/>
    <col min="7182" max="7422" width="8.85546875" style="4"/>
    <col min="7423" max="7423" width="5.7109375" style="4" customWidth="1"/>
    <col min="7424" max="7424" width="17.85546875" style="4" customWidth="1"/>
    <col min="7425" max="7425" width="23" style="4" customWidth="1"/>
    <col min="7426" max="7426" width="20" style="4" customWidth="1"/>
    <col min="7427" max="7427" width="10.28515625" style="4" customWidth="1"/>
    <col min="7428" max="7430" width="14.140625" style="4" customWidth="1"/>
    <col min="7431" max="7431" width="7" style="4" customWidth="1"/>
    <col min="7432" max="7432" width="7.7109375" style="4" customWidth="1"/>
    <col min="7433" max="7433" width="12" style="4" customWidth="1"/>
    <col min="7434" max="7434" width="32.5703125" style="4" customWidth="1"/>
    <col min="7435" max="7435" width="12" style="4" customWidth="1"/>
    <col min="7436" max="7436" width="23.140625" style="4" customWidth="1"/>
    <col min="7437" max="7437" width="61.28515625" style="4" customWidth="1"/>
    <col min="7438" max="7678" width="8.85546875" style="4"/>
    <col min="7679" max="7679" width="5.7109375" style="4" customWidth="1"/>
    <col min="7680" max="7680" width="17.85546875" style="4" customWidth="1"/>
    <col min="7681" max="7681" width="23" style="4" customWidth="1"/>
    <col min="7682" max="7682" width="20" style="4" customWidth="1"/>
    <col min="7683" max="7683" width="10.28515625" style="4" customWidth="1"/>
    <col min="7684" max="7686" width="14.140625" style="4" customWidth="1"/>
    <col min="7687" max="7687" width="7" style="4" customWidth="1"/>
    <col min="7688" max="7688" width="7.7109375" style="4" customWidth="1"/>
    <col min="7689" max="7689" width="12" style="4" customWidth="1"/>
    <col min="7690" max="7690" width="32.5703125" style="4" customWidth="1"/>
    <col min="7691" max="7691" width="12" style="4" customWidth="1"/>
    <col min="7692" max="7692" width="23.140625" style="4" customWidth="1"/>
    <col min="7693" max="7693" width="61.28515625" style="4" customWidth="1"/>
    <col min="7694" max="7934" width="8.85546875" style="4"/>
    <col min="7935" max="7935" width="5.7109375" style="4" customWidth="1"/>
    <col min="7936" max="7936" width="17.85546875" style="4" customWidth="1"/>
    <col min="7937" max="7937" width="23" style="4" customWidth="1"/>
    <col min="7938" max="7938" width="20" style="4" customWidth="1"/>
    <col min="7939" max="7939" width="10.28515625" style="4" customWidth="1"/>
    <col min="7940" max="7942" width="14.140625" style="4" customWidth="1"/>
    <col min="7943" max="7943" width="7" style="4" customWidth="1"/>
    <col min="7944" max="7944" width="7.7109375" style="4" customWidth="1"/>
    <col min="7945" max="7945" width="12" style="4" customWidth="1"/>
    <col min="7946" max="7946" width="32.5703125" style="4" customWidth="1"/>
    <col min="7947" max="7947" width="12" style="4" customWidth="1"/>
    <col min="7948" max="7948" width="23.140625" style="4" customWidth="1"/>
    <col min="7949" max="7949" width="61.28515625" style="4" customWidth="1"/>
    <col min="7950" max="8190" width="8.85546875" style="4"/>
    <col min="8191" max="8191" width="5.7109375" style="4" customWidth="1"/>
    <col min="8192" max="8192" width="17.85546875" style="4" customWidth="1"/>
    <col min="8193" max="8193" width="23" style="4" customWidth="1"/>
    <col min="8194" max="8194" width="20" style="4" customWidth="1"/>
    <col min="8195" max="8195" width="10.28515625" style="4" customWidth="1"/>
    <col min="8196" max="8198" width="14.140625" style="4" customWidth="1"/>
    <col min="8199" max="8199" width="7" style="4" customWidth="1"/>
    <col min="8200" max="8200" width="7.7109375" style="4" customWidth="1"/>
    <col min="8201" max="8201" width="12" style="4" customWidth="1"/>
    <col min="8202" max="8202" width="32.5703125" style="4" customWidth="1"/>
    <col min="8203" max="8203" width="12" style="4" customWidth="1"/>
    <col min="8204" max="8204" width="23.140625" style="4" customWidth="1"/>
    <col min="8205" max="8205" width="61.28515625" style="4" customWidth="1"/>
    <col min="8206" max="8446" width="8.85546875" style="4"/>
    <col min="8447" max="8447" width="5.7109375" style="4" customWidth="1"/>
    <col min="8448" max="8448" width="17.85546875" style="4" customWidth="1"/>
    <col min="8449" max="8449" width="23" style="4" customWidth="1"/>
    <col min="8450" max="8450" width="20" style="4" customWidth="1"/>
    <col min="8451" max="8451" width="10.28515625" style="4" customWidth="1"/>
    <col min="8452" max="8454" width="14.140625" style="4" customWidth="1"/>
    <col min="8455" max="8455" width="7" style="4" customWidth="1"/>
    <col min="8456" max="8456" width="7.7109375" style="4" customWidth="1"/>
    <col min="8457" max="8457" width="12" style="4" customWidth="1"/>
    <col min="8458" max="8458" width="32.5703125" style="4" customWidth="1"/>
    <col min="8459" max="8459" width="12" style="4" customWidth="1"/>
    <col min="8460" max="8460" width="23.140625" style="4" customWidth="1"/>
    <col min="8461" max="8461" width="61.28515625" style="4" customWidth="1"/>
    <col min="8462" max="8702" width="8.85546875" style="4"/>
    <col min="8703" max="8703" width="5.7109375" style="4" customWidth="1"/>
    <col min="8704" max="8704" width="17.85546875" style="4" customWidth="1"/>
    <col min="8705" max="8705" width="23" style="4" customWidth="1"/>
    <col min="8706" max="8706" width="20" style="4" customWidth="1"/>
    <col min="8707" max="8707" width="10.28515625" style="4" customWidth="1"/>
    <col min="8708" max="8710" width="14.140625" style="4" customWidth="1"/>
    <col min="8711" max="8711" width="7" style="4" customWidth="1"/>
    <col min="8712" max="8712" width="7.7109375" style="4" customWidth="1"/>
    <col min="8713" max="8713" width="12" style="4" customWidth="1"/>
    <col min="8714" max="8714" width="32.5703125" style="4" customWidth="1"/>
    <col min="8715" max="8715" width="12" style="4" customWidth="1"/>
    <col min="8716" max="8716" width="23.140625" style="4" customWidth="1"/>
    <col min="8717" max="8717" width="61.28515625" style="4" customWidth="1"/>
    <col min="8718" max="8958" width="8.85546875" style="4"/>
    <col min="8959" max="8959" width="5.7109375" style="4" customWidth="1"/>
    <col min="8960" max="8960" width="17.85546875" style="4" customWidth="1"/>
    <col min="8961" max="8961" width="23" style="4" customWidth="1"/>
    <col min="8962" max="8962" width="20" style="4" customWidth="1"/>
    <col min="8963" max="8963" width="10.28515625" style="4" customWidth="1"/>
    <col min="8964" max="8966" width="14.140625" style="4" customWidth="1"/>
    <col min="8967" max="8967" width="7" style="4" customWidth="1"/>
    <col min="8968" max="8968" width="7.7109375" style="4" customWidth="1"/>
    <col min="8969" max="8969" width="12" style="4" customWidth="1"/>
    <col min="8970" max="8970" width="32.5703125" style="4" customWidth="1"/>
    <col min="8971" max="8971" width="12" style="4" customWidth="1"/>
    <col min="8972" max="8972" width="23.140625" style="4" customWidth="1"/>
    <col min="8973" max="8973" width="61.28515625" style="4" customWidth="1"/>
    <col min="8974" max="9214" width="8.85546875" style="4"/>
    <col min="9215" max="9215" width="5.7109375" style="4" customWidth="1"/>
    <col min="9216" max="9216" width="17.85546875" style="4" customWidth="1"/>
    <col min="9217" max="9217" width="23" style="4" customWidth="1"/>
    <col min="9218" max="9218" width="20" style="4" customWidth="1"/>
    <col min="9219" max="9219" width="10.28515625" style="4" customWidth="1"/>
    <col min="9220" max="9222" width="14.140625" style="4" customWidth="1"/>
    <col min="9223" max="9223" width="7" style="4" customWidth="1"/>
    <col min="9224" max="9224" width="7.7109375" style="4" customWidth="1"/>
    <col min="9225" max="9225" width="12" style="4" customWidth="1"/>
    <col min="9226" max="9226" width="32.5703125" style="4" customWidth="1"/>
    <col min="9227" max="9227" width="12" style="4" customWidth="1"/>
    <col min="9228" max="9228" width="23.140625" style="4" customWidth="1"/>
    <col min="9229" max="9229" width="61.28515625" style="4" customWidth="1"/>
    <col min="9230" max="9470" width="8.85546875" style="4"/>
    <col min="9471" max="9471" width="5.7109375" style="4" customWidth="1"/>
    <col min="9472" max="9472" width="17.85546875" style="4" customWidth="1"/>
    <col min="9473" max="9473" width="23" style="4" customWidth="1"/>
    <col min="9474" max="9474" width="20" style="4" customWidth="1"/>
    <col min="9475" max="9475" width="10.28515625" style="4" customWidth="1"/>
    <col min="9476" max="9478" width="14.140625" style="4" customWidth="1"/>
    <col min="9479" max="9479" width="7" style="4" customWidth="1"/>
    <col min="9480" max="9480" width="7.7109375" style="4" customWidth="1"/>
    <col min="9481" max="9481" width="12" style="4" customWidth="1"/>
    <col min="9482" max="9482" width="32.5703125" style="4" customWidth="1"/>
    <col min="9483" max="9483" width="12" style="4" customWidth="1"/>
    <col min="9484" max="9484" width="23.140625" style="4" customWidth="1"/>
    <col min="9485" max="9485" width="61.28515625" style="4" customWidth="1"/>
    <col min="9486" max="9726" width="8.85546875" style="4"/>
    <col min="9727" max="9727" width="5.7109375" style="4" customWidth="1"/>
    <col min="9728" max="9728" width="17.85546875" style="4" customWidth="1"/>
    <col min="9729" max="9729" width="23" style="4" customWidth="1"/>
    <col min="9730" max="9730" width="20" style="4" customWidth="1"/>
    <col min="9731" max="9731" width="10.28515625" style="4" customWidth="1"/>
    <col min="9732" max="9734" width="14.140625" style="4" customWidth="1"/>
    <col min="9735" max="9735" width="7" style="4" customWidth="1"/>
    <col min="9736" max="9736" width="7.7109375" style="4" customWidth="1"/>
    <col min="9737" max="9737" width="12" style="4" customWidth="1"/>
    <col min="9738" max="9738" width="32.5703125" style="4" customWidth="1"/>
    <col min="9739" max="9739" width="12" style="4" customWidth="1"/>
    <col min="9740" max="9740" width="23.140625" style="4" customWidth="1"/>
    <col min="9741" max="9741" width="61.28515625" style="4" customWidth="1"/>
    <col min="9742" max="9982" width="8.85546875" style="4"/>
    <col min="9983" max="9983" width="5.7109375" style="4" customWidth="1"/>
    <col min="9984" max="9984" width="17.85546875" style="4" customWidth="1"/>
    <col min="9985" max="9985" width="23" style="4" customWidth="1"/>
    <col min="9986" max="9986" width="20" style="4" customWidth="1"/>
    <col min="9987" max="9987" width="10.28515625" style="4" customWidth="1"/>
    <col min="9988" max="9990" width="14.140625" style="4" customWidth="1"/>
    <col min="9991" max="9991" width="7" style="4" customWidth="1"/>
    <col min="9992" max="9992" width="7.7109375" style="4" customWidth="1"/>
    <col min="9993" max="9993" width="12" style="4" customWidth="1"/>
    <col min="9994" max="9994" width="32.5703125" style="4" customWidth="1"/>
    <col min="9995" max="9995" width="12" style="4" customWidth="1"/>
    <col min="9996" max="9996" width="23.140625" style="4" customWidth="1"/>
    <col min="9997" max="9997" width="61.28515625" style="4" customWidth="1"/>
    <col min="9998" max="10238" width="8.85546875" style="4"/>
    <col min="10239" max="10239" width="5.7109375" style="4" customWidth="1"/>
    <col min="10240" max="10240" width="17.85546875" style="4" customWidth="1"/>
    <col min="10241" max="10241" width="23" style="4" customWidth="1"/>
    <col min="10242" max="10242" width="20" style="4" customWidth="1"/>
    <col min="10243" max="10243" width="10.28515625" style="4" customWidth="1"/>
    <col min="10244" max="10246" width="14.140625" style="4" customWidth="1"/>
    <col min="10247" max="10247" width="7" style="4" customWidth="1"/>
    <col min="10248" max="10248" width="7.7109375" style="4" customWidth="1"/>
    <col min="10249" max="10249" width="12" style="4" customWidth="1"/>
    <col min="10250" max="10250" width="32.5703125" style="4" customWidth="1"/>
    <col min="10251" max="10251" width="12" style="4" customWidth="1"/>
    <col min="10252" max="10252" width="23.140625" style="4" customWidth="1"/>
    <col min="10253" max="10253" width="61.28515625" style="4" customWidth="1"/>
    <col min="10254" max="10494" width="8.85546875" style="4"/>
    <col min="10495" max="10495" width="5.7109375" style="4" customWidth="1"/>
    <col min="10496" max="10496" width="17.85546875" style="4" customWidth="1"/>
    <col min="10497" max="10497" width="23" style="4" customWidth="1"/>
    <col min="10498" max="10498" width="20" style="4" customWidth="1"/>
    <col min="10499" max="10499" width="10.28515625" style="4" customWidth="1"/>
    <col min="10500" max="10502" width="14.140625" style="4" customWidth="1"/>
    <col min="10503" max="10503" width="7" style="4" customWidth="1"/>
    <col min="10504" max="10504" width="7.7109375" style="4" customWidth="1"/>
    <col min="10505" max="10505" width="12" style="4" customWidth="1"/>
    <col min="10506" max="10506" width="32.5703125" style="4" customWidth="1"/>
    <col min="10507" max="10507" width="12" style="4" customWidth="1"/>
    <col min="10508" max="10508" width="23.140625" style="4" customWidth="1"/>
    <col min="10509" max="10509" width="61.28515625" style="4" customWidth="1"/>
    <col min="10510" max="10750" width="8.85546875" style="4"/>
    <col min="10751" max="10751" width="5.7109375" style="4" customWidth="1"/>
    <col min="10752" max="10752" width="17.85546875" style="4" customWidth="1"/>
    <col min="10753" max="10753" width="23" style="4" customWidth="1"/>
    <col min="10754" max="10754" width="20" style="4" customWidth="1"/>
    <col min="10755" max="10755" width="10.28515625" style="4" customWidth="1"/>
    <col min="10756" max="10758" width="14.140625" style="4" customWidth="1"/>
    <col min="10759" max="10759" width="7" style="4" customWidth="1"/>
    <col min="10760" max="10760" width="7.7109375" style="4" customWidth="1"/>
    <col min="10761" max="10761" width="12" style="4" customWidth="1"/>
    <col min="10762" max="10762" width="32.5703125" style="4" customWidth="1"/>
    <col min="10763" max="10763" width="12" style="4" customWidth="1"/>
    <col min="10764" max="10764" width="23.140625" style="4" customWidth="1"/>
    <col min="10765" max="10765" width="61.28515625" style="4" customWidth="1"/>
    <col min="10766" max="11006" width="8.85546875" style="4"/>
    <col min="11007" max="11007" width="5.7109375" style="4" customWidth="1"/>
    <col min="11008" max="11008" width="17.85546875" style="4" customWidth="1"/>
    <col min="11009" max="11009" width="23" style="4" customWidth="1"/>
    <col min="11010" max="11010" width="20" style="4" customWidth="1"/>
    <col min="11011" max="11011" width="10.28515625" style="4" customWidth="1"/>
    <col min="11012" max="11014" width="14.140625" style="4" customWidth="1"/>
    <col min="11015" max="11015" width="7" style="4" customWidth="1"/>
    <col min="11016" max="11016" width="7.7109375" style="4" customWidth="1"/>
    <col min="11017" max="11017" width="12" style="4" customWidth="1"/>
    <col min="11018" max="11018" width="32.5703125" style="4" customWidth="1"/>
    <col min="11019" max="11019" width="12" style="4" customWidth="1"/>
    <col min="11020" max="11020" width="23.140625" style="4" customWidth="1"/>
    <col min="11021" max="11021" width="61.28515625" style="4" customWidth="1"/>
    <col min="11022" max="11262" width="8.85546875" style="4"/>
    <col min="11263" max="11263" width="5.7109375" style="4" customWidth="1"/>
    <col min="11264" max="11264" width="17.85546875" style="4" customWidth="1"/>
    <col min="11265" max="11265" width="23" style="4" customWidth="1"/>
    <col min="11266" max="11266" width="20" style="4" customWidth="1"/>
    <col min="11267" max="11267" width="10.28515625" style="4" customWidth="1"/>
    <col min="11268" max="11270" width="14.140625" style="4" customWidth="1"/>
    <col min="11271" max="11271" width="7" style="4" customWidth="1"/>
    <col min="11272" max="11272" width="7.7109375" style="4" customWidth="1"/>
    <col min="11273" max="11273" width="12" style="4" customWidth="1"/>
    <col min="11274" max="11274" width="32.5703125" style="4" customWidth="1"/>
    <col min="11275" max="11275" width="12" style="4" customWidth="1"/>
    <col min="11276" max="11276" width="23.140625" style="4" customWidth="1"/>
    <col min="11277" max="11277" width="61.28515625" style="4" customWidth="1"/>
    <col min="11278" max="11518" width="8.85546875" style="4"/>
    <col min="11519" max="11519" width="5.7109375" style="4" customWidth="1"/>
    <col min="11520" max="11520" width="17.85546875" style="4" customWidth="1"/>
    <col min="11521" max="11521" width="23" style="4" customWidth="1"/>
    <col min="11522" max="11522" width="20" style="4" customWidth="1"/>
    <col min="11523" max="11523" width="10.28515625" style="4" customWidth="1"/>
    <col min="11524" max="11526" width="14.140625" style="4" customWidth="1"/>
    <col min="11527" max="11527" width="7" style="4" customWidth="1"/>
    <col min="11528" max="11528" width="7.7109375" style="4" customWidth="1"/>
    <col min="11529" max="11529" width="12" style="4" customWidth="1"/>
    <col min="11530" max="11530" width="32.5703125" style="4" customWidth="1"/>
    <col min="11531" max="11531" width="12" style="4" customWidth="1"/>
    <col min="11532" max="11532" width="23.140625" style="4" customWidth="1"/>
    <col min="11533" max="11533" width="61.28515625" style="4" customWidth="1"/>
    <col min="11534" max="11774" width="8.85546875" style="4"/>
    <col min="11775" max="11775" width="5.7109375" style="4" customWidth="1"/>
    <col min="11776" max="11776" width="17.85546875" style="4" customWidth="1"/>
    <col min="11777" max="11777" width="23" style="4" customWidth="1"/>
    <col min="11778" max="11778" width="20" style="4" customWidth="1"/>
    <col min="11779" max="11779" width="10.28515625" style="4" customWidth="1"/>
    <col min="11780" max="11782" width="14.140625" style="4" customWidth="1"/>
    <col min="11783" max="11783" width="7" style="4" customWidth="1"/>
    <col min="11784" max="11784" width="7.7109375" style="4" customWidth="1"/>
    <col min="11785" max="11785" width="12" style="4" customWidth="1"/>
    <col min="11786" max="11786" width="32.5703125" style="4" customWidth="1"/>
    <col min="11787" max="11787" width="12" style="4" customWidth="1"/>
    <col min="11788" max="11788" width="23.140625" style="4" customWidth="1"/>
    <col min="11789" max="11789" width="61.28515625" style="4" customWidth="1"/>
    <col min="11790" max="12030" width="8.85546875" style="4"/>
    <col min="12031" max="12031" width="5.7109375" style="4" customWidth="1"/>
    <col min="12032" max="12032" width="17.85546875" style="4" customWidth="1"/>
    <col min="12033" max="12033" width="23" style="4" customWidth="1"/>
    <col min="12034" max="12034" width="20" style="4" customWidth="1"/>
    <col min="12035" max="12035" width="10.28515625" style="4" customWidth="1"/>
    <col min="12036" max="12038" width="14.140625" style="4" customWidth="1"/>
    <col min="12039" max="12039" width="7" style="4" customWidth="1"/>
    <col min="12040" max="12040" width="7.7109375" style="4" customWidth="1"/>
    <col min="12041" max="12041" width="12" style="4" customWidth="1"/>
    <col min="12042" max="12042" width="32.5703125" style="4" customWidth="1"/>
    <col min="12043" max="12043" width="12" style="4" customWidth="1"/>
    <col min="12044" max="12044" width="23.140625" style="4" customWidth="1"/>
    <col min="12045" max="12045" width="61.28515625" style="4" customWidth="1"/>
    <col min="12046" max="12286" width="8.85546875" style="4"/>
    <col min="12287" max="12287" width="5.7109375" style="4" customWidth="1"/>
    <col min="12288" max="12288" width="17.85546875" style="4" customWidth="1"/>
    <col min="12289" max="12289" width="23" style="4" customWidth="1"/>
    <col min="12290" max="12290" width="20" style="4" customWidth="1"/>
    <col min="12291" max="12291" width="10.28515625" style="4" customWidth="1"/>
    <col min="12292" max="12294" width="14.140625" style="4" customWidth="1"/>
    <col min="12295" max="12295" width="7" style="4" customWidth="1"/>
    <col min="12296" max="12296" width="7.7109375" style="4" customWidth="1"/>
    <col min="12297" max="12297" width="12" style="4" customWidth="1"/>
    <col min="12298" max="12298" width="32.5703125" style="4" customWidth="1"/>
    <col min="12299" max="12299" width="12" style="4" customWidth="1"/>
    <col min="12300" max="12300" width="23.140625" style="4" customWidth="1"/>
    <col min="12301" max="12301" width="61.28515625" style="4" customWidth="1"/>
    <col min="12302" max="12542" width="8.85546875" style="4"/>
    <col min="12543" max="12543" width="5.7109375" style="4" customWidth="1"/>
    <col min="12544" max="12544" width="17.85546875" style="4" customWidth="1"/>
    <col min="12545" max="12545" width="23" style="4" customWidth="1"/>
    <col min="12546" max="12546" width="20" style="4" customWidth="1"/>
    <col min="12547" max="12547" width="10.28515625" style="4" customWidth="1"/>
    <col min="12548" max="12550" width="14.140625" style="4" customWidth="1"/>
    <col min="12551" max="12551" width="7" style="4" customWidth="1"/>
    <col min="12552" max="12552" width="7.7109375" style="4" customWidth="1"/>
    <col min="12553" max="12553" width="12" style="4" customWidth="1"/>
    <col min="12554" max="12554" width="32.5703125" style="4" customWidth="1"/>
    <col min="12555" max="12555" width="12" style="4" customWidth="1"/>
    <col min="12556" max="12556" width="23.140625" style="4" customWidth="1"/>
    <col min="12557" max="12557" width="61.28515625" style="4" customWidth="1"/>
    <col min="12558" max="12798" width="8.85546875" style="4"/>
    <col min="12799" max="12799" width="5.7109375" style="4" customWidth="1"/>
    <col min="12800" max="12800" width="17.85546875" style="4" customWidth="1"/>
    <col min="12801" max="12801" width="23" style="4" customWidth="1"/>
    <col min="12802" max="12802" width="20" style="4" customWidth="1"/>
    <col min="12803" max="12803" width="10.28515625" style="4" customWidth="1"/>
    <col min="12804" max="12806" width="14.140625" style="4" customWidth="1"/>
    <col min="12807" max="12807" width="7" style="4" customWidth="1"/>
    <col min="12808" max="12808" width="7.7109375" style="4" customWidth="1"/>
    <col min="12809" max="12809" width="12" style="4" customWidth="1"/>
    <col min="12810" max="12810" width="32.5703125" style="4" customWidth="1"/>
    <col min="12811" max="12811" width="12" style="4" customWidth="1"/>
    <col min="12812" max="12812" width="23.140625" style="4" customWidth="1"/>
    <col min="12813" max="12813" width="61.28515625" style="4" customWidth="1"/>
    <col min="12814" max="13054" width="8.85546875" style="4"/>
    <col min="13055" max="13055" width="5.7109375" style="4" customWidth="1"/>
    <col min="13056" max="13056" width="17.85546875" style="4" customWidth="1"/>
    <col min="13057" max="13057" width="23" style="4" customWidth="1"/>
    <col min="13058" max="13058" width="20" style="4" customWidth="1"/>
    <col min="13059" max="13059" width="10.28515625" style="4" customWidth="1"/>
    <col min="13060" max="13062" width="14.140625" style="4" customWidth="1"/>
    <col min="13063" max="13063" width="7" style="4" customWidth="1"/>
    <col min="13064" max="13064" width="7.7109375" style="4" customWidth="1"/>
    <col min="13065" max="13065" width="12" style="4" customWidth="1"/>
    <col min="13066" max="13066" width="32.5703125" style="4" customWidth="1"/>
    <col min="13067" max="13067" width="12" style="4" customWidth="1"/>
    <col min="13068" max="13068" width="23.140625" style="4" customWidth="1"/>
    <col min="13069" max="13069" width="61.28515625" style="4" customWidth="1"/>
    <col min="13070" max="13310" width="8.85546875" style="4"/>
    <col min="13311" max="13311" width="5.7109375" style="4" customWidth="1"/>
    <col min="13312" max="13312" width="17.85546875" style="4" customWidth="1"/>
    <col min="13313" max="13313" width="23" style="4" customWidth="1"/>
    <col min="13314" max="13314" width="20" style="4" customWidth="1"/>
    <col min="13315" max="13315" width="10.28515625" style="4" customWidth="1"/>
    <col min="13316" max="13318" width="14.140625" style="4" customWidth="1"/>
    <col min="13319" max="13319" width="7" style="4" customWidth="1"/>
    <col min="13320" max="13320" width="7.7109375" style="4" customWidth="1"/>
    <col min="13321" max="13321" width="12" style="4" customWidth="1"/>
    <col min="13322" max="13322" width="32.5703125" style="4" customWidth="1"/>
    <col min="13323" max="13323" width="12" style="4" customWidth="1"/>
    <col min="13324" max="13324" width="23.140625" style="4" customWidth="1"/>
    <col min="13325" max="13325" width="61.28515625" style="4" customWidth="1"/>
    <col min="13326" max="13566" width="8.85546875" style="4"/>
    <col min="13567" max="13567" width="5.7109375" style="4" customWidth="1"/>
    <col min="13568" max="13568" width="17.85546875" style="4" customWidth="1"/>
    <col min="13569" max="13569" width="23" style="4" customWidth="1"/>
    <col min="13570" max="13570" width="20" style="4" customWidth="1"/>
    <col min="13571" max="13571" width="10.28515625" style="4" customWidth="1"/>
    <col min="13572" max="13574" width="14.140625" style="4" customWidth="1"/>
    <col min="13575" max="13575" width="7" style="4" customWidth="1"/>
    <col min="13576" max="13576" width="7.7109375" style="4" customWidth="1"/>
    <col min="13577" max="13577" width="12" style="4" customWidth="1"/>
    <col min="13578" max="13578" width="32.5703125" style="4" customWidth="1"/>
    <col min="13579" max="13579" width="12" style="4" customWidth="1"/>
    <col min="13580" max="13580" width="23.140625" style="4" customWidth="1"/>
    <col min="13581" max="13581" width="61.28515625" style="4" customWidth="1"/>
    <col min="13582" max="13822" width="8.85546875" style="4"/>
    <col min="13823" max="13823" width="5.7109375" style="4" customWidth="1"/>
    <col min="13824" max="13824" width="17.85546875" style="4" customWidth="1"/>
    <col min="13825" max="13825" width="23" style="4" customWidth="1"/>
    <col min="13826" max="13826" width="20" style="4" customWidth="1"/>
    <col min="13827" max="13827" width="10.28515625" style="4" customWidth="1"/>
    <col min="13828" max="13830" width="14.140625" style="4" customWidth="1"/>
    <col min="13831" max="13831" width="7" style="4" customWidth="1"/>
    <col min="13832" max="13832" width="7.7109375" style="4" customWidth="1"/>
    <col min="13833" max="13833" width="12" style="4" customWidth="1"/>
    <col min="13834" max="13834" width="32.5703125" style="4" customWidth="1"/>
    <col min="13835" max="13835" width="12" style="4" customWidth="1"/>
    <col min="13836" max="13836" width="23.140625" style="4" customWidth="1"/>
    <col min="13837" max="13837" width="61.28515625" style="4" customWidth="1"/>
    <col min="13838" max="14078" width="8.85546875" style="4"/>
    <col min="14079" max="14079" width="5.7109375" style="4" customWidth="1"/>
    <col min="14080" max="14080" width="17.85546875" style="4" customWidth="1"/>
    <col min="14081" max="14081" width="23" style="4" customWidth="1"/>
    <col min="14082" max="14082" width="20" style="4" customWidth="1"/>
    <col min="14083" max="14083" width="10.28515625" style="4" customWidth="1"/>
    <col min="14084" max="14086" width="14.140625" style="4" customWidth="1"/>
    <col min="14087" max="14087" width="7" style="4" customWidth="1"/>
    <col min="14088" max="14088" width="7.7109375" style="4" customWidth="1"/>
    <col min="14089" max="14089" width="12" style="4" customWidth="1"/>
    <col min="14090" max="14090" width="32.5703125" style="4" customWidth="1"/>
    <col min="14091" max="14091" width="12" style="4" customWidth="1"/>
    <col min="14092" max="14092" width="23.140625" style="4" customWidth="1"/>
    <col min="14093" max="14093" width="61.28515625" style="4" customWidth="1"/>
    <col min="14094" max="14334" width="8.85546875" style="4"/>
    <col min="14335" max="14335" width="5.7109375" style="4" customWidth="1"/>
    <col min="14336" max="14336" width="17.85546875" style="4" customWidth="1"/>
    <col min="14337" max="14337" width="23" style="4" customWidth="1"/>
    <col min="14338" max="14338" width="20" style="4" customWidth="1"/>
    <col min="14339" max="14339" width="10.28515625" style="4" customWidth="1"/>
    <col min="14340" max="14342" width="14.140625" style="4" customWidth="1"/>
    <col min="14343" max="14343" width="7" style="4" customWidth="1"/>
    <col min="14344" max="14344" width="7.7109375" style="4" customWidth="1"/>
    <col min="14345" max="14345" width="12" style="4" customWidth="1"/>
    <col min="14346" max="14346" width="32.5703125" style="4" customWidth="1"/>
    <col min="14347" max="14347" width="12" style="4" customWidth="1"/>
    <col min="14348" max="14348" width="23.140625" style="4" customWidth="1"/>
    <col min="14349" max="14349" width="61.28515625" style="4" customWidth="1"/>
    <col min="14350" max="14590" width="8.85546875" style="4"/>
    <col min="14591" max="14591" width="5.7109375" style="4" customWidth="1"/>
    <col min="14592" max="14592" width="17.85546875" style="4" customWidth="1"/>
    <col min="14593" max="14593" width="23" style="4" customWidth="1"/>
    <col min="14594" max="14594" width="20" style="4" customWidth="1"/>
    <col min="14595" max="14595" width="10.28515625" style="4" customWidth="1"/>
    <col min="14596" max="14598" width="14.140625" style="4" customWidth="1"/>
    <col min="14599" max="14599" width="7" style="4" customWidth="1"/>
    <col min="14600" max="14600" width="7.7109375" style="4" customWidth="1"/>
    <col min="14601" max="14601" width="12" style="4" customWidth="1"/>
    <col min="14602" max="14602" width="32.5703125" style="4" customWidth="1"/>
    <col min="14603" max="14603" width="12" style="4" customWidth="1"/>
    <col min="14604" max="14604" width="23.140625" style="4" customWidth="1"/>
    <col min="14605" max="14605" width="61.28515625" style="4" customWidth="1"/>
    <col min="14606" max="14846" width="8.85546875" style="4"/>
    <col min="14847" max="14847" width="5.7109375" style="4" customWidth="1"/>
    <col min="14848" max="14848" width="17.85546875" style="4" customWidth="1"/>
    <col min="14849" max="14849" width="23" style="4" customWidth="1"/>
    <col min="14850" max="14850" width="20" style="4" customWidth="1"/>
    <col min="14851" max="14851" width="10.28515625" style="4" customWidth="1"/>
    <col min="14852" max="14854" width="14.140625" style="4" customWidth="1"/>
    <col min="14855" max="14855" width="7" style="4" customWidth="1"/>
    <col min="14856" max="14856" width="7.7109375" style="4" customWidth="1"/>
    <col min="14857" max="14857" width="12" style="4" customWidth="1"/>
    <col min="14858" max="14858" width="32.5703125" style="4" customWidth="1"/>
    <col min="14859" max="14859" width="12" style="4" customWidth="1"/>
    <col min="14860" max="14860" width="23.140625" style="4" customWidth="1"/>
    <col min="14861" max="14861" width="61.28515625" style="4" customWidth="1"/>
    <col min="14862" max="15102" width="8.85546875" style="4"/>
    <col min="15103" max="15103" width="5.7109375" style="4" customWidth="1"/>
    <col min="15104" max="15104" width="17.85546875" style="4" customWidth="1"/>
    <col min="15105" max="15105" width="23" style="4" customWidth="1"/>
    <col min="15106" max="15106" width="20" style="4" customWidth="1"/>
    <col min="15107" max="15107" width="10.28515625" style="4" customWidth="1"/>
    <col min="15108" max="15110" width="14.140625" style="4" customWidth="1"/>
    <col min="15111" max="15111" width="7" style="4" customWidth="1"/>
    <col min="15112" max="15112" width="7.7109375" style="4" customWidth="1"/>
    <col min="15113" max="15113" width="12" style="4" customWidth="1"/>
    <col min="15114" max="15114" width="32.5703125" style="4" customWidth="1"/>
    <col min="15115" max="15115" width="12" style="4" customWidth="1"/>
    <col min="15116" max="15116" width="23.140625" style="4" customWidth="1"/>
    <col min="15117" max="15117" width="61.28515625" style="4" customWidth="1"/>
    <col min="15118" max="15358" width="8.85546875" style="4"/>
    <col min="15359" max="15359" width="5.7109375" style="4" customWidth="1"/>
    <col min="15360" max="15360" width="17.85546875" style="4" customWidth="1"/>
    <col min="15361" max="15361" width="23" style="4" customWidth="1"/>
    <col min="15362" max="15362" width="20" style="4" customWidth="1"/>
    <col min="15363" max="15363" width="10.28515625" style="4" customWidth="1"/>
    <col min="15364" max="15366" width="14.140625" style="4" customWidth="1"/>
    <col min="15367" max="15367" width="7" style="4" customWidth="1"/>
    <col min="15368" max="15368" width="7.7109375" style="4" customWidth="1"/>
    <col min="15369" max="15369" width="12" style="4" customWidth="1"/>
    <col min="15370" max="15370" width="32.5703125" style="4" customWidth="1"/>
    <col min="15371" max="15371" width="12" style="4" customWidth="1"/>
    <col min="15372" max="15372" width="23.140625" style="4" customWidth="1"/>
    <col min="15373" max="15373" width="61.28515625" style="4" customWidth="1"/>
    <col min="15374" max="15614" width="8.85546875" style="4"/>
    <col min="15615" max="15615" width="5.7109375" style="4" customWidth="1"/>
    <col min="15616" max="15616" width="17.85546875" style="4" customWidth="1"/>
    <col min="15617" max="15617" width="23" style="4" customWidth="1"/>
    <col min="15618" max="15618" width="20" style="4" customWidth="1"/>
    <col min="15619" max="15619" width="10.28515625" style="4" customWidth="1"/>
    <col min="15620" max="15622" width="14.140625" style="4" customWidth="1"/>
    <col min="15623" max="15623" width="7" style="4" customWidth="1"/>
    <col min="15624" max="15624" width="7.7109375" style="4" customWidth="1"/>
    <col min="15625" max="15625" width="12" style="4" customWidth="1"/>
    <col min="15626" max="15626" width="32.5703125" style="4" customWidth="1"/>
    <col min="15627" max="15627" width="12" style="4" customWidth="1"/>
    <col min="15628" max="15628" width="23.140625" style="4" customWidth="1"/>
    <col min="15629" max="15629" width="61.28515625" style="4" customWidth="1"/>
    <col min="15630" max="15870" width="8.85546875" style="4"/>
    <col min="15871" max="15871" width="5.7109375" style="4" customWidth="1"/>
    <col min="15872" max="15872" width="17.85546875" style="4" customWidth="1"/>
    <col min="15873" max="15873" width="23" style="4" customWidth="1"/>
    <col min="15874" max="15874" width="20" style="4" customWidth="1"/>
    <col min="15875" max="15875" width="10.28515625" style="4" customWidth="1"/>
    <col min="15876" max="15878" width="14.140625" style="4" customWidth="1"/>
    <col min="15879" max="15879" width="7" style="4" customWidth="1"/>
    <col min="15880" max="15880" width="7.7109375" style="4" customWidth="1"/>
    <col min="15881" max="15881" width="12" style="4" customWidth="1"/>
    <col min="15882" max="15882" width="32.5703125" style="4" customWidth="1"/>
    <col min="15883" max="15883" width="12" style="4" customWidth="1"/>
    <col min="15884" max="15884" width="23.140625" style="4" customWidth="1"/>
    <col min="15885" max="15885" width="61.28515625" style="4" customWidth="1"/>
    <col min="15886" max="16126" width="8.85546875" style="4"/>
    <col min="16127" max="16127" width="5.7109375" style="4" customWidth="1"/>
    <col min="16128" max="16128" width="17.85546875" style="4" customWidth="1"/>
    <col min="16129" max="16129" width="23" style="4" customWidth="1"/>
    <col min="16130" max="16130" width="20" style="4" customWidth="1"/>
    <col min="16131" max="16131" width="10.28515625" style="4" customWidth="1"/>
    <col min="16132" max="16134" width="14.140625" style="4" customWidth="1"/>
    <col min="16135" max="16135" width="7" style="4" customWidth="1"/>
    <col min="16136" max="16136" width="7.7109375" style="4" customWidth="1"/>
    <col min="16137" max="16137" width="12" style="4" customWidth="1"/>
    <col min="16138" max="16138" width="32.5703125" style="4" customWidth="1"/>
    <col min="16139" max="16139" width="12" style="4" customWidth="1"/>
    <col min="16140" max="16140" width="23.140625" style="4" customWidth="1"/>
    <col min="16141" max="16141" width="61.28515625" style="4" customWidth="1"/>
    <col min="16142" max="16383" width="8.85546875" style="4"/>
    <col min="16384" max="16384" width="8.85546875" style="4" customWidth="1"/>
  </cols>
  <sheetData>
    <row r="2" spans="1:14" s="95" customFormat="1" ht="21" customHeight="1" x14ac:dyDescent="0.3">
      <c r="A2" s="93"/>
      <c r="B2" s="247" t="s">
        <v>0</v>
      </c>
      <c r="C2" s="247"/>
      <c r="D2" s="247"/>
      <c r="E2" s="247"/>
      <c r="F2" s="247"/>
      <c r="G2" s="247"/>
      <c r="H2" s="247"/>
      <c r="I2" s="247"/>
      <c r="J2" s="247"/>
      <c r="K2" s="247"/>
      <c r="L2" s="94"/>
      <c r="M2" s="93"/>
      <c r="N2" s="93"/>
    </row>
    <row r="3" spans="1:14" s="190" customFormat="1" ht="15" customHeight="1" x14ac:dyDescent="0.3">
      <c r="A3" s="189"/>
      <c r="B3" s="236" t="s">
        <v>926</v>
      </c>
      <c r="C3" s="236"/>
      <c r="D3" s="236"/>
      <c r="E3" s="236"/>
      <c r="F3" s="236"/>
      <c r="G3" s="236"/>
      <c r="H3" s="236"/>
      <c r="I3" s="236"/>
      <c r="J3" s="236"/>
    </row>
    <row r="4" spans="1:14" ht="15" customHeight="1" x14ac:dyDescent="0.25">
      <c r="C4" s="16"/>
      <c r="D4" s="40"/>
      <c r="E4" s="40"/>
      <c r="F4" s="40"/>
      <c r="G4" s="40"/>
      <c r="H4" s="40"/>
      <c r="I4" s="40"/>
      <c r="J4" s="40"/>
      <c r="K4" s="40"/>
    </row>
    <row r="5" spans="1:14" s="95" customFormat="1" ht="54.75" customHeight="1" x14ac:dyDescent="0.3">
      <c r="A5" s="93"/>
      <c r="B5" s="248" t="s">
        <v>928</v>
      </c>
      <c r="C5" s="248"/>
      <c r="D5" s="248"/>
      <c r="E5" s="248"/>
      <c r="F5" s="248"/>
      <c r="G5" s="248"/>
      <c r="H5" s="248"/>
      <c r="I5" s="248"/>
      <c r="J5" s="248"/>
      <c r="K5" s="248"/>
      <c r="L5" s="94"/>
      <c r="M5" s="93"/>
      <c r="N5" s="93"/>
    </row>
    <row r="6" spans="1:14" ht="15" customHeight="1" x14ac:dyDescent="0.25">
      <c r="B6" s="36"/>
      <c r="C6" s="6"/>
      <c r="D6" s="127"/>
      <c r="E6" s="127"/>
      <c r="F6" s="127"/>
      <c r="G6" s="127"/>
      <c r="H6" s="127"/>
      <c r="I6" s="127"/>
      <c r="J6" s="127"/>
      <c r="K6" s="127"/>
    </row>
    <row r="7" spans="1:14" ht="15" customHeight="1" x14ac:dyDescent="0.25">
      <c r="B7" s="249" t="s">
        <v>387</v>
      </c>
      <c r="C7" s="249"/>
      <c r="D7" s="249"/>
      <c r="E7" s="249"/>
      <c r="F7" s="249"/>
      <c r="G7" s="249"/>
      <c r="H7" s="249"/>
      <c r="I7" s="249"/>
      <c r="J7" s="249"/>
      <c r="K7" s="249"/>
    </row>
    <row r="8" spans="1:14" ht="15.75" customHeight="1" x14ac:dyDescent="0.25">
      <c r="A8" s="244" t="s">
        <v>6</v>
      </c>
      <c r="B8" s="250" t="s">
        <v>7</v>
      </c>
      <c r="C8" s="244" t="s">
        <v>8</v>
      </c>
      <c r="D8" s="244" t="s">
        <v>9</v>
      </c>
      <c r="E8" s="244" t="s">
        <v>213</v>
      </c>
      <c r="F8" s="244" t="s">
        <v>10</v>
      </c>
      <c r="G8" s="244" t="s">
        <v>214</v>
      </c>
      <c r="H8" s="245"/>
      <c r="I8" s="245"/>
      <c r="J8" s="245"/>
      <c r="K8" s="244" t="s">
        <v>12</v>
      </c>
      <c r="L8" s="244" t="s">
        <v>13</v>
      </c>
      <c r="M8" s="244" t="s">
        <v>215</v>
      </c>
      <c r="N8" s="244" t="s">
        <v>220</v>
      </c>
    </row>
    <row r="9" spans="1:14" ht="31.9" customHeight="1" x14ac:dyDescent="0.25">
      <c r="A9" s="245"/>
      <c r="B9" s="250"/>
      <c r="C9" s="245"/>
      <c r="D9" s="245"/>
      <c r="E9" s="245"/>
      <c r="F9" s="245"/>
      <c r="G9" s="121" t="s">
        <v>19</v>
      </c>
      <c r="H9" s="121" t="s">
        <v>155</v>
      </c>
      <c r="I9" s="121" t="s">
        <v>216</v>
      </c>
      <c r="J9" s="121" t="s">
        <v>217</v>
      </c>
      <c r="K9" s="245"/>
      <c r="L9" s="245"/>
      <c r="M9" s="245"/>
      <c r="N9" s="245"/>
    </row>
    <row r="10" spans="1:14" ht="15.75" customHeight="1" x14ac:dyDescent="0.25">
      <c r="A10" s="121">
        <v>1</v>
      </c>
      <c r="B10" s="121">
        <v>2</v>
      </c>
      <c r="C10" s="121">
        <v>3</v>
      </c>
      <c r="D10" s="121">
        <v>4</v>
      </c>
      <c r="E10" s="121">
        <v>5</v>
      </c>
      <c r="F10" s="121">
        <v>6</v>
      </c>
      <c r="G10" s="121">
        <v>7</v>
      </c>
      <c r="H10" s="121">
        <v>8</v>
      </c>
      <c r="I10" s="121">
        <v>9</v>
      </c>
      <c r="J10" s="121">
        <v>10</v>
      </c>
      <c r="K10" s="121">
        <v>11</v>
      </c>
      <c r="L10" s="121">
        <v>12</v>
      </c>
      <c r="M10" s="121">
        <v>13</v>
      </c>
      <c r="N10" s="121">
        <v>14</v>
      </c>
    </row>
    <row r="11" spans="1:14" ht="15.75" customHeight="1" x14ac:dyDescent="0.25">
      <c r="A11" s="60"/>
      <c r="B11" s="60"/>
      <c r="C11" s="61"/>
      <c r="D11" s="61"/>
      <c r="E11" s="61"/>
      <c r="F11" s="61"/>
      <c r="G11" s="61"/>
      <c r="H11" s="61"/>
      <c r="I11" s="61"/>
      <c r="J11" s="61"/>
      <c r="K11" s="61"/>
      <c r="L11" s="61"/>
      <c r="M11" s="96"/>
      <c r="N11" s="96"/>
    </row>
    <row r="12" spans="1:14" s="5" customFormat="1" ht="135" x14ac:dyDescent="0.25">
      <c r="A12" s="26">
        <v>1</v>
      </c>
      <c r="B12" s="21" t="s">
        <v>222</v>
      </c>
      <c r="C12" s="25" t="s">
        <v>223</v>
      </c>
      <c r="D12" s="126" t="s">
        <v>221</v>
      </c>
      <c r="E12" s="126" t="s">
        <v>224</v>
      </c>
      <c r="F12" s="97">
        <v>2473969.4500000002</v>
      </c>
      <c r="G12" s="22">
        <v>169048.94</v>
      </c>
      <c r="H12" s="22">
        <v>1869995.44</v>
      </c>
      <c r="I12" s="126"/>
      <c r="J12" s="126"/>
      <c r="K12" s="126" t="s">
        <v>996</v>
      </c>
      <c r="L12" s="25" t="s">
        <v>1279</v>
      </c>
      <c r="M12" s="168" t="s">
        <v>406</v>
      </c>
      <c r="N12" s="23" t="s">
        <v>570</v>
      </c>
    </row>
    <row r="13" spans="1:14" s="5" customFormat="1" ht="180" x14ac:dyDescent="0.25">
      <c r="A13" s="26">
        <v>2</v>
      </c>
      <c r="B13" s="21" t="s">
        <v>225</v>
      </c>
      <c r="C13" s="25" t="s">
        <v>226</v>
      </c>
      <c r="D13" s="126" t="s">
        <v>221</v>
      </c>
      <c r="E13" s="126" t="s">
        <v>227</v>
      </c>
      <c r="F13" s="98">
        <f>932520+187950.04</f>
        <v>1120470.04</v>
      </c>
      <c r="G13" s="99">
        <v>213555.74</v>
      </c>
      <c r="H13" s="98">
        <f>835851.38+71062.88</f>
        <v>906914.26</v>
      </c>
      <c r="I13" s="26"/>
      <c r="J13" s="26"/>
      <c r="K13" s="126" t="s">
        <v>884</v>
      </c>
      <c r="L13" s="25" t="s">
        <v>389</v>
      </c>
      <c r="M13" s="168" t="s">
        <v>406</v>
      </c>
      <c r="N13" s="168" t="s">
        <v>228</v>
      </c>
    </row>
    <row r="14" spans="1:14" ht="165" x14ac:dyDescent="0.25">
      <c r="A14" s="26">
        <v>3</v>
      </c>
      <c r="B14" s="21" t="s">
        <v>229</v>
      </c>
      <c r="C14" s="25" t="s">
        <v>230</v>
      </c>
      <c r="D14" s="126" t="s">
        <v>231</v>
      </c>
      <c r="E14" s="126" t="s">
        <v>232</v>
      </c>
      <c r="F14" s="34">
        <v>5500000</v>
      </c>
      <c r="G14" s="26" t="s">
        <v>233</v>
      </c>
      <c r="H14" s="26" t="s">
        <v>234</v>
      </c>
      <c r="I14" s="26"/>
      <c r="J14" s="26"/>
      <c r="K14" s="126" t="s">
        <v>850</v>
      </c>
      <c r="L14" s="25" t="s">
        <v>235</v>
      </c>
      <c r="M14" s="168" t="s">
        <v>406</v>
      </c>
      <c r="N14" s="168" t="s">
        <v>236</v>
      </c>
    </row>
    <row r="15" spans="1:14" ht="14.45" customHeight="1" x14ac:dyDescent="0.25">
      <c r="A15" s="26"/>
      <c r="B15" s="246" t="s">
        <v>237</v>
      </c>
      <c r="C15" s="246"/>
      <c r="D15" s="246"/>
      <c r="E15" s="246"/>
      <c r="F15" s="246"/>
      <c r="G15" s="246"/>
      <c r="H15" s="246"/>
      <c r="I15" s="246"/>
      <c r="J15" s="246"/>
      <c r="K15" s="246"/>
      <c r="L15" s="100"/>
      <c r="M15" s="33"/>
      <c r="N15" s="33"/>
    </row>
    <row r="16" spans="1:14" ht="14.45" customHeight="1" x14ac:dyDescent="0.25">
      <c r="A16" s="26"/>
      <c r="B16" s="246" t="s">
        <v>238</v>
      </c>
      <c r="C16" s="246"/>
      <c r="D16" s="246"/>
      <c r="E16" s="246"/>
      <c r="F16" s="246"/>
      <c r="G16" s="246"/>
      <c r="H16" s="246"/>
      <c r="I16" s="26"/>
      <c r="J16" s="26"/>
      <c r="K16" s="26"/>
      <c r="L16" s="100"/>
      <c r="M16" s="33"/>
      <c r="N16" s="33"/>
    </row>
    <row r="17" spans="1:14" ht="294.75" customHeight="1" x14ac:dyDescent="0.25">
      <c r="A17" s="26">
        <v>4</v>
      </c>
      <c r="B17" s="26" t="s">
        <v>571</v>
      </c>
      <c r="C17" s="25" t="s">
        <v>578</v>
      </c>
      <c r="D17" s="126" t="s">
        <v>572</v>
      </c>
      <c r="E17" s="126" t="s">
        <v>232</v>
      </c>
      <c r="F17" s="99">
        <v>398798.46</v>
      </c>
      <c r="G17" s="99">
        <f>F17-H17</f>
        <v>81432.360000000044</v>
      </c>
      <c r="H17" s="26">
        <v>317366.09999999998</v>
      </c>
      <c r="I17" s="26"/>
      <c r="J17" s="26"/>
      <c r="K17" s="26" t="s">
        <v>803</v>
      </c>
      <c r="L17" s="25" t="s">
        <v>1280</v>
      </c>
      <c r="M17" s="126" t="s">
        <v>406</v>
      </c>
      <c r="N17" s="122" t="s">
        <v>1281</v>
      </c>
    </row>
    <row r="18" spans="1:14" ht="96" customHeight="1" x14ac:dyDescent="0.25">
      <c r="A18" s="26">
        <v>5</v>
      </c>
      <c r="B18" s="21" t="s">
        <v>574</v>
      </c>
      <c r="C18" s="25" t="s">
        <v>575</v>
      </c>
      <c r="D18" s="126" t="s">
        <v>572</v>
      </c>
      <c r="E18" s="126" t="s">
        <v>232</v>
      </c>
      <c r="F18" s="26">
        <v>400000</v>
      </c>
      <c r="G18" s="26"/>
      <c r="H18" s="26"/>
      <c r="I18" s="26"/>
      <c r="J18" s="26"/>
      <c r="K18" s="26" t="s">
        <v>803</v>
      </c>
      <c r="L18" s="25" t="s">
        <v>573</v>
      </c>
      <c r="M18" s="168" t="s">
        <v>406</v>
      </c>
      <c r="N18" s="168" t="s">
        <v>236</v>
      </c>
    </row>
  </sheetData>
  <autoFilter ref="A11:N18" xr:uid="{00000000-0009-0000-0000-000003000000}"/>
  <mergeCells count="17">
    <mergeCell ref="B2:K2"/>
    <mergeCell ref="B5:K5"/>
    <mergeCell ref="B7:K7"/>
    <mergeCell ref="B8:B9"/>
    <mergeCell ref="C8:C9"/>
    <mergeCell ref="D8:D9"/>
    <mergeCell ref="E8:E9"/>
    <mergeCell ref="F8:F9"/>
    <mergeCell ref="B3:J3"/>
    <mergeCell ref="A8:A9"/>
    <mergeCell ref="M8:M9"/>
    <mergeCell ref="N8:N9"/>
    <mergeCell ref="B15:K15"/>
    <mergeCell ref="B16:H16"/>
    <mergeCell ref="G8:J8"/>
    <mergeCell ref="K8:K9"/>
    <mergeCell ref="L8:L9"/>
  </mergeCells>
  <pageMargins left="0.98425196850393704" right="0.39370078740157483" top="0.98425196850393704" bottom="0.39370078740157483" header="0.31496062992125984" footer="0.31496062992125984"/>
  <pageSetup paperSize="8" scale="6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O148"/>
  <sheetViews>
    <sheetView tabSelected="1" view="pageBreakPreview" zoomScale="60" zoomScaleNormal="100" workbookViewId="0">
      <selection activeCell="B2" sqref="B2:J2"/>
    </sheetView>
  </sheetViews>
  <sheetFormatPr defaultRowHeight="15" x14ac:dyDescent="0.25"/>
  <cols>
    <col min="1" max="16384" width="9.140625" style="35"/>
  </cols>
  <sheetData>
    <row r="1" spans="2:15" x14ac:dyDescent="0.25">
      <c r="B1" s="36"/>
      <c r="C1" s="37"/>
      <c r="D1" s="38"/>
      <c r="E1" s="36"/>
      <c r="F1" s="36"/>
      <c r="G1" s="36"/>
      <c r="H1" s="36"/>
      <c r="I1" s="36"/>
      <c r="J1" s="36"/>
      <c r="K1" s="36"/>
      <c r="L1" s="36"/>
      <c r="M1" s="38"/>
      <c r="N1" s="36"/>
      <c r="O1" s="36"/>
    </row>
    <row r="2" spans="2:15" ht="21" x14ac:dyDescent="0.25">
      <c r="B2" s="251" t="s">
        <v>0</v>
      </c>
      <c r="C2" s="251"/>
      <c r="D2" s="251"/>
      <c r="E2" s="251"/>
      <c r="F2" s="251"/>
      <c r="G2" s="251"/>
      <c r="H2" s="251"/>
      <c r="I2" s="251"/>
      <c r="J2" s="251"/>
      <c r="K2" s="39"/>
      <c r="L2" s="39"/>
      <c r="M2" s="38"/>
      <c r="N2" s="36"/>
      <c r="O2" s="36"/>
    </row>
    <row r="3" spans="2:15" x14ac:dyDescent="0.25">
      <c r="B3" s="252" t="s">
        <v>880</v>
      </c>
      <c r="C3" s="252"/>
      <c r="D3" s="252"/>
      <c r="E3" s="252"/>
      <c r="F3" s="252"/>
      <c r="G3" s="252"/>
      <c r="H3" s="252"/>
      <c r="I3" s="252"/>
      <c r="J3" s="252"/>
      <c r="K3" s="75"/>
      <c r="L3" s="75"/>
      <c r="M3" s="75"/>
      <c r="N3" s="76"/>
      <c r="O3" s="76"/>
    </row>
    <row r="4" spans="2:15" x14ac:dyDescent="0.25">
      <c r="B4" s="253" t="s">
        <v>390</v>
      </c>
      <c r="C4" s="253"/>
      <c r="D4" s="253"/>
      <c r="E4" s="253"/>
      <c r="F4" s="253"/>
      <c r="G4" s="253"/>
      <c r="H4" s="253"/>
      <c r="I4" s="253"/>
      <c r="J4" s="253"/>
      <c r="K4" s="40"/>
      <c r="L4" s="40"/>
      <c r="M4" s="38"/>
      <c r="N4" s="36"/>
      <c r="O4" s="36"/>
    </row>
    <row r="5" spans="2:15" x14ac:dyDescent="0.25">
      <c r="B5" s="253"/>
      <c r="C5" s="253"/>
      <c r="D5" s="253"/>
      <c r="E5" s="253"/>
      <c r="F5" s="253"/>
      <c r="G5" s="253"/>
      <c r="H5" s="253"/>
      <c r="I5" s="253"/>
      <c r="J5" s="253"/>
      <c r="K5" s="41"/>
      <c r="L5" s="41"/>
      <c r="M5" s="38"/>
      <c r="N5" s="36"/>
      <c r="O5" s="36"/>
    </row>
    <row r="6" spans="2:15" x14ac:dyDescent="0.25">
      <c r="B6" s="253"/>
      <c r="C6" s="253"/>
      <c r="D6" s="253"/>
      <c r="E6" s="253"/>
      <c r="F6" s="253"/>
      <c r="G6" s="253"/>
      <c r="H6" s="253"/>
      <c r="I6" s="253"/>
      <c r="J6" s="253"/>
    </row>
    <row r="7" spans="2:15" x14ac:dyDescent="0.25">
      <c r="B7" s="253"/>
      <c r="C7" s="253"/>
      <c r="D7" s="253"/>
      <c r="E7" s="253"/>
      <c r="F7" s="253"/>
      <c r="G7" s="253"/>
      <c r="H7" s="253"/>
      <c r="I7" s="253"/>
      <c r="J7" s="253"/>
    </row>
    <row r="8" spans="2:15" x14ac:dyDescent="0.25">
      <c r="B8" s="253"/>
      <c r="C8" s="253"/>
      <c r="D8" s="253"/>
      <c r="E8" s="253"/>
      <c r="F8" s="253"/>
      <c r="G8" s="253"/>
      <c r="H8" s="253"/>
      <c r="I8" s="253"/>
      <c r="J8" s="253"/>
    </row>
    <row r="9" spans="2:15" x14ac:dyDescent="0.25">
      <c r="B9" s="42" t="s">
        <v>579</v>
      </c>
    </row>
    <row r="10" spans="2:15" x14ac:dyDescent="0.25">
      <c r="B10" s="42" t="s">
        <v>580</v>
      </c>
    </row>
    <row r="35" spans="2:2" x14ac:dyDescent="0.25">
      <c r="B35" s="43" t="s">
        <v>581</v>
      </c>
    </row>
    <row r="63" spans="2:2" x14ac:dyDescent="0.25">
      <c r="B63" s="44" t="s">
        <v>582</v>
      </c>
    </row>
    <row r="101" spans="2:2" x14ac:dyDescent="0.25">
      <c r="B101" s="44" t="s">
        <v>583</v>
      </c>
    </row>
    <row r="126" spans="2:2" x14ac:dyDescent="0.25">
      <c r="B126" s="44" t="s">
        <v>881</v>
      </c>
    </row>
    <row r="148" spans="2:2" x14ac:dyDescent="0.25">
      <c r="B148" s="44" t="s">
        <v>882</v>
      </c>
    </row>
  </sheetData>
  <mergeCells count="3">
    <mergeCell ref="B2:J2"/>
    <mergeCell ref="B3:J3"/>
    <mergeCell ref="B4:J8"/>
  </mergeCells>
  <pageMargins left="0.98425196850393704" right="0.39370078740157483" top="0.39370078740157483" bottom="0.39370078740157483" header="0.31496062992125984" footer="0.31496062992125984"/>
  <pageSetup paperSize="9" scale="87"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LH23"/>
  <sheetViews>
    <sheetView topLeftCell="A16" zoomScaleNormal="100" zoomScaleSheetLayoutView="75" workbookViewId="0">
      <selection sqref="A1:I19"/>
    </sheetView>
  </sheetViews>
  <sheetFormatPr defaultColWidth="8.85546875" defaultRowHeight="15" x14ac:dyDescent="0.25"/>
  <cols>
    <col min="1" max="1" width="10.28515625" style="207" customWidth="1"/>
    <col min="2" max="2" width="15.7109375" style="65" customWidth="1"/>
    <col min="3" max="3" width="28.28515625" style="65" customWidth="1"/>
    <col min="4" max="4" width="21.85546875" style="65" customWidth="1"/>
    <col min="5" max="5" width="19" style="65" customWidth="1"/>
    <col min="6" max="6" width="18.42578125" style="65" customWidth="1"/>
    <col min="7" max="7" width="58.28515625" style="65" customWidth="1"/>
    <col min="8" max="8" width="32.5703125" style="65" customWidth="1"/>
    <col min="9" max="16384" width="8.85546875" style="65"/>
  </cols>
  <sheetData>
    <row r="1" spans="1:996" s="107" customFormat="1" ht="15" customHeight="1" x14ac:dyDescent="0.25">
      <c r="A1" s="231"/>
      <c r="B1" s="231"/>
      <c r="C1" s="231"/>
      <c r="D1" s="231"/>
      <c r="E1" s="231"/>
      <c r="F1" s="231"/>
      <c r="G1" s="231"/>
      <c r="H1" s="231"/>
    </row>
    <row r="2" spans="1:996" s="166" customFormat="1" ht="21" customHeight="1" x14ac:dyDescent="0.3">
      <c r="A2" s="164"/>
      <c r="B2" s="254" t="s">
        <v>0</v>
      </c>
      <c r="C2" s="254"/>
      <c r="D2" s="254"/>
      <c r="E2" s="254"/>
      <c r="F2" s="254"/>
      <c r="G2" s="254"/>
      <c r="H2" s="254"/>
      <c r="I2" s="254"/>
      <c r="J2" s="165"/>
      <c r="K2" s="164"/>
      <c r="L2" s="164"/>
    </row>
    <row r="3" spans="1:996" s="157" customFormat="1" ht="15" customHeight="1" x14ac:dyDescent="0.3">
      <c r="A3" s="156"/>
      <c r="B3" s="255" t="s">
        <v>926</v>
      </c>
      <c r="C3" s="255"/>
      <c r="D3" s="255"/>
      <c r="E3" s="255"/>
      <c r="F3" s="255"/>
      <c r="G3" s="255"/>
      <c r="H3" s="255"/>
    </row>
    <row r="4" spans="1:996" s="92" customFormat="1" ht="18" customHeight="1" x14ac:dyDescent="0.3">
      <c r="A4" s="89"/>
      <c r="B4" s="229" t="s">
        <v>1511</v>
      </c>
      <c r="C4" s="230"/>
      <c r="D4" s="256"/>
      <c r="E4" s="256"/>
      <c r="F4" s="155"/>
      <c r="G4" s="91"/>
      <c r="H4" s="90"/>
    </row>
    <row r="5" spans="1:996" s="107" customFormat="1" ht="15" customHeight="1" x14ac:dyDescent="0.25">
      <c r="A5" s="101"/>
      <c r="B5" s="101"/>
      <c r="C5" s="101"/>
      <c r="D5" s="101"/>
      <c r="E5" s="101"/>
      <c r="F5" s="7"/>
      <c r="G5" s="120"/>
      <c r="H5" s="101"/>
    </row>
    <row r="6" spans="1:996" s="107" customFormat="1" ht="91.9" customHeight="1" x14ac:dyDescent="0.25">
      <c r="A6" s="199" t="s">
        <v>6</v>
      </c>
      <c r="B6" s="199" t="s">
        <v>7</v>
      </c>
      <c r="C6" s="199" t="s">
        <v>8</v>
      </c>
      <c r="D6" s="198" t="s">
        <v>9</v>
      </c>
      <c r="E6" s="198" t="s">
        <v>213</v>
      </c>
      <c r="F6" s="199" t="s">
        <v>10</v>
      </c>
      <c r="G6" s="199" t="s">
        <v>13</v>
      </c>
      <c r="H6" s="199" t="s">
        <v>14</v>
      </c>
    </row>
    <row r="7" spans="1:996" s="106" customFormat="1" x14ac:dyDescent="0.25">
      <c r="A7" s="200">
        <v>1</v>
      </c>
      <c r="B7" s="200">
        <v>2</v>
      </c>
      <c r="C7" s="200">
        <v>3</v>
      </c>
      <c r="D7" s="195">
        <v>4</v>
      </c>
      <c r="E7" s="195">
        <v>5</v>
      </c>
      <c r="F7" s="200">
        <v>6</v>
      </c>
      <c r="G7" s="197">
        <v>7</v>
      </c>
      <c r="H7" s="200">
        <v>8</v>
      </c>
    </row>
    <row r="8" spans="1:996" s="107" customFormat="1" ht="90" x14ac:dyDescent="0.25">
      <c r="A8" s="192">
        <v>1</v>
      </c>
      <c r="B8" s="192" t="s">
        <v>1290</v>
      </c>
      <c r="C8" s="193" t="s">
        <v>1032</v>
      </c>
      <c r="D8" s="194" t="s">
        <v>1230</v>
      </c>
      <c r="E8" s="196"/>
      <c r="F8" s="22">
        <v>6000000</v>
      </c>
      <c r="G8" s="196" t="s">
        <v>979</v>
      </c>
      <c r="H8" s="194" t="s">
        <v>978</v>
      </c>
    </row>
    <row r="9" spans="1:996" s="102" customFormat="1" ht="135" x14ac:dyDescent="0.25">
      <c r="A9" s="192">
        <v>2</v>
      </c>
      <c r="B9" s="192" t="s">
        <v>1291</v>
      </c>
      <c r="C9" s="193" t="s">
        <v>1023</v>
      </c>
      <c r="D9" s="194" t="s">
        <v>1504</v>
      </c>
      <c r="E9" s="196"/>
      <c r="F9" s="22">
        <v>16450000</v>
      </c>
      <c r="G9" s="196" t="s">
        <v>1496</v>
      </c>
      <c r="H9" s="194" t="s">
        <v>1302</v>
      </c>
    </row>
    <row r="10" spans="1:996" s="107" customFormat="1" ht="159" customHeight="1" x14ac:dyDescent="0.25">
      <c r="A10" s="192">
        <v>3</v>
      </c>
      <c r="B10" s="192" t="s">
        <v>1292</v>
      </c>
      <c r="C10" s="193" t="s">
        <v>980</v>
      </c>
      <c r="D10" s="194" t="s">
        <v>1244</v>
      </c>
      <c r="E10" s="193"/>
      <c r="F10" s="201">
        <v>3600000</v>
      </c>
      <c r="G10" s="196" t="s">
        <v>1497</v>
      </c>
      <c r="H10" s="194" t="s">
        <v>982</v>
      </c>
    </row>
    <row r="11" spans="1:996" s="107" customFormat="1" ht="105.75" customHeight="1" x14ac:dyDescent="0.25">
      <c r="A11" s="192">
        <v>4</v>
      </c>
      <c r="B11" s="192" t="s">
        <v>1293</v>
      </c>
      <c r="C11" s="193" t="s">
        <v>990</v>
      </c>
      <c r="D11" s="194" t="s">
        <v>1303</v>
      </c>
      <c r="E11" s="196"/>
      <c r="F11" s="201">
        <v>720000</v>
      </c>
      <c r="G11" s="196" t="s">
        <v>991</v>
      </c>
      <c r="H11" s="194" t="s">
        <v>982</v>
      </c>
    </row>
    <row r="12" spans="1:996" s="102" customFormat="1" ht="204" customHeight="1" x14ac:dyDescent="0.25">
      <c r="A12" s="192">
        <v>5</v>
      </c>
      <c r="B12" s="192" t="s">
        <v>1294</v>
      </c>
      <c r="C12" s="193" t="s">
        <v>1282</v>
      </c>
      <c r="D12" s="194" t="s">
        <v>1506</v>
      </c>
      <c r="E12" s="196"/>
      <c r="F12" s="22" t="s">
        <v>1514</v>
      </c>
      <c r="G12" s="196" t="s">
        <v>1283</v>
      </c>
      <c r="H12" s="194" t="s">
        <v>1284</v>
      </c>
    </row>
    <row r="13" spans="1:996" ht="165" x14ac:dyDescent="0.25">
      <c r="A13" s="192">
        <v>6</v>
      </c>
      <c r="B13" s="192" t="s">
        <v>1295</v>
      </c>
      <c r="C13" s="193" t="s">
        <v>1003</v>
      </c>
      <c r="D13" s="194" t="s">
        <v>1206</v>
      </c>
      <c r="E13" s="193"/>
      <c r="F13" s="201">
        <v>1600000</v>
      </c>
      <c r="G13" s="196" t="s">
        <v>983</v>
      </c>
      <c r="H13" s="194" t="s">
        <v>984</v>
      </c>
      <c r="I13" s="107"/>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07"/>
      <c r="BW13" s="107"/>
      <c r="BX13" s="107"/>
      <c r="BY13" s="107"/>
      <c r="BZ13" s="107"/>
      <c r="CA13" s="107"/>
      <c r="CB13" s="107"/>
      <c r="CC13" s="107"/>
      <c r="CD13" s="107"/>
      <c r="CE13" s="107"/>
      <c r="CF13" s="107"/>
      <c r="CG13" s="107"/>
      <c r="CH13" s="107"/>
      <c r="CI13" s="107"/>
      <c r="CJ13" s="107"/>
      <c r="CK13" s="107"/>
      <c r="CL13" s="107"/>
      <c r="CM13" s="107"/>
      <c r="CN13" s="107"/>
      <c r="CO13" s="107"/>
      <c r="CP13" s="107"/>
      <c r="CQ13" s="107"/>
      <c r="CR13" s="107"/>
      <c r="CS13" s="107"/>
      <c r="CT13" s="107"/>
      <c r="CU13" s="107"/>
      <c r="CV13" s="107"/>
      <c r="CW13" s="107"/>
      <c r="CX13" s="107"/>
      <c r="CY13" s="107"/>
      <c r="CZ13" s="107"/>
      <c r="DA13" s="107"/>
      <c r="DB13" s="107"/>
      <c r="DC13" s="107"/>
      <c r="DD13" s="107"/>
      <c r="DE13" s="107"/>
      <c r="DF13" s="107"/>
      <c r="DG13" s="107"/>
      <c r="DH13" s="107"/>
      <c r="DI13" s="107"/>
      <c r="DJ13" s="107"/>
      <c r="DK13" s="107"/>
      <c r="DL13" s="107"/>
      <c r="DM13" s="107"/>
      <c r="DN13" s="107"/>
      <c r="DO13" s="107"/>
      <c r="DP13" s="107"/>
      <c r="DQ13" s="107"/>
      <c r="DR13" s="107"/>
      <c r="DS13" s="107"/>
      <c r="DT13" s="107"/>
      <c r="DU13" s="107"/>
      <c r="DV13" s="107"/>
      <c r="DW13" s="107"/>
      <c r="DX13" s="107"/>
      <c r="DY13" s="107"/>
      <c r="DZ13" s="107"/>
      <c r="EA13" s="107"/>
      <c r="EB13" s="107"/>
      <c r="EC13" s="107"/>
      <c r="ED13" s="107"/>
      <c r="EE13" s="107"/>
      <c r="EF13" s="107"/>
      <c r="EG13" s="107"/>
      <c r="EH13" s="107"/>
      <c r="EI13" s="107"/>
      <c r="EJ13" s="107"/>
      <c r="EK13" s="107"/>
      <c r="EL13" s="107"/>
      <c r="EM13" s="107"/>
      <c r="EN13" s="107"/>
      <c r="EO13" s="107"/>
      <c r="EP13" s="107"/>
      <c r="EQ13" s="107"/>
      <c r="ER13" s="107"/>
      <c r="ES13" s="107"/>
      <c r="ET13" s="107"/>
      <c r="EU13" s="107"/>
      <c r="EV13" s="107"/>
      <c r="EW13" s="107"/>
      <c r="EX13" s="107"/>
      <c r="EY13" s="107"/>
      <c r="EZ13" s="107"/>
      <c r="FA13" s="107"/>
      <c r="FB13" s="107"/>
      <c r="FC13" s="107"/>
      <c r="FD13" s="107"/>
      <c r="FE13" s="107"/>
      <c r="FF13" s="107"/>
      <c r="FG13" s="107"/>
      <c r="FH13" s="107"/>
      <c r="FI13" s="107"/>
      <c r="FJ13" s="107"/>
      <c r="FK13" s="107"/>
      <c r="FL13" s="107"/>
      <c r="FM13" s="107"/>
      <c r="FN13" s="107"/>
      <c r="FO13" s="107"/>
      <c r="FP13" s="107"/>
      <c r="FQ13" s="107"/>
      <c r="FR13" s="107"/>
      <c r="FS13" s="107"/>
      <c r="FT13" s="107"/>
      <c r="FU13" s="107"/>
      <c r="FV13" s="107"/>
      <c r="FW13" s="107"/>
      <c r="FX13" s="107"/>
      <c r="FY13" s="107"/>
      <c r="FZ13" s="107"/>
      <c r="GA13" s="107"/>
      <c r="GB13" s="107"/>
      <c r="GC13" s="107"/>
      <c r="GD13" s="107"/>
      <c r="GE13" s="107"/>
      <c r="GF13" s="107"/>
      <c r="GG13" s="107"/>
      <c r="GH13" s="107"/>
      <c r="GI13" s="107"/>
      <c r="GJ13" s="107"/>
      <c r="GK13" s="107"/>
      <c r="GL13" s="107"/>
      <c r="GM13" s="107"/>
      <c r="GN13" s="107"/>
      <c r="GO13" s="107"/>
      <c r="GP13" s="107"/>
      <c r="GQ13" s="107"/>
      <c r="GR13" s="107"/>
      <c r="GS13" s="107"/>
      <c r="GT13" s="107"/>
      <c r="GU13" s="107"/>
      <c r="GV13" s="107"/>
      <c r="GW13" s="107"/>
      <c r="GX13" s="107"/>
      <c r="GY13" s="107"/>
      <c r="GZ13" s="107"/>
      <c r="HA13" s="107"/>
      <c r="HB13" s="107"/>
      <c r="HC13" s="107"/>
      <c r="HD13" s="107"/>
      <c r="HE13" s="107"/>
      <c r="HF13" s="107"/>
      <c r="HG13" s="107"/>
      <c r="HH13" s="107"/>
      <c r="HI13" s="107"/>
      <c r="HJ13" s="107"/>
      <c r="HK13" s="107"/>
      <c r="HL13" s="107"/>
      <c r="HM13" s="107"/>
      <c r="HN13" s="107"/>
      <c r="HO13" s="107"/>
      <c r="HP13" s="107"/>
      <c r="HQ13" s="107"/>
      <c r="HR13" s="107"/>
      <c r="HS13" s="107"/>
      <c r="HT13" s="107"/>
      <c r="HU13" s="107"/>
      <c r="HV13" s="107"/>
      <c r="HW13" s="107"/>
      <c r="HX13" s="107"/>
      <c r="HY13" s="107"/>
      <c r="HZ13" s="107"/>
      <c r="IA13" s="107"/>
      <c r="IB13" s="107"/>
      <c r="IC13" s="107"/>
      <c r="ID13" s="107"/>
      <c r="IE13" s="107"/>
      <c r="IF13" s="107"/>
      <c r="IG13" s="107"/>
      <c r="IH13" s="107"/>
      <c r="II13" s="107"/>
      <c r="IJ13" s="107"/>
      <c r="IK13" s="107"/>
      <c r="IL13" s="107"/>
      <c r="IM13" s="107"/>
      <c r="IN13" s="107"/>
      <c r="IO13" s="107"/>
      <c r="IP13" s="107"/>
      <c r="IQ13" s="107"/>
      <c r="IR13" s="107"/>
      <c r="IS13" s="107"/>
      <c r="IT13" s="107"/>
      <c r="IU13" s="107"/>
      <c r="IV13" s="107"/>
      <c r="IW13" s="107"/>
      <c r="IX13" s="107"/>
      <c r="IY13" s="107"/>
      <c r="IZ13" s="107"/>
      <c r="JA13" s="107"/>
      <c r="JB13" s="107"/>
      <c r="JC13" s="107"/>
      <c r="JD13" s="107"/>
      <c r="JE13" s="107"/>
      <c r="JF13" s="107"/>
      <c r="JG13" s="107"/>
      <c r="JH13" s="107"/>
      <c r="JI13" s="107"/>
      <c r="JJ13" s="107"/>
      <c r="JK13" s="107"/>
      <c r="JL13" s="107"/>
      <c r="JM13" s="107"/>
      <c r="JN13" s="107"/>
      <c r="JO13" s="107"/>
      <c r="JP13" s="107"/>
      <c r="JQ13" s="107"/>
      <c r="JR13" s="107"/>
      <c r="JS13" s="107"/>
      <c r="JT13" s="107"/>
      <c r="JU13" s="107"/>
      <c r="JV13" s="107"/>
      <c r="JW13" s="107"/>
      <c r="JX13" s="107"/>
      <c r="JY13" s="107"/>
      <c r="JZ13" s="107"/>
      <c r="KA13" s="107"/>
      <c r="KB13" s="107"/>
      <c r="KC13" s="107"/>
      <c r="KD13" s="107"/>
      <c r="KE13" s="107"/>
      <c r="KF13" s="107"/>
      <c r="KG13" s="107"/>
      <c r="KH13" s="107"/>
      <c r="KI13" s="107"/>
      <c r="KJ13" s="107"/>
      <c r="KK13" s="107"/>
      <c r="KL13" s="107"/>
      <c r="KM13" s="107"/>
      <c r="KN13" s="107"/>
      <c r="KO13" s="107"/>
      <c r="KP13" s="107"/>
      <c r="KQ13" s="107"/>
      <c r="KR13" s="107"/>
      <c r="KS13" s="107"/>
      <c r="KT13" s="107"/>
      <c r="KU13" s="107"/>
      <c r="KV13" s="107"/>
      <c r="KW13" s="107"/>
      <c r="KX13" s="107"/>
      <c r="KY13" s="107"/>
      <c r="KZ13" s="107"/>
      <c r="LA13" s="107"/>
      <c r="LB13" s="107"/>
      <c r="LC13" s="107"/>
      <c r="LD13" s="107"/>
      <c r="LE13" s="107"/>
      <c r="LF13" s="107"/>
      <c r="LG13" s="107"/>
      <c r="LH13" s="107"/>
      <c r="LI13" s="107"/>
      <c r="LJ13" s="107"/>
      <c r="LK13" s="107"/>
      <c r="LL13" s="107"/>
      <c r="LM13" s="107"/>
      <c r="LN13" s="107"/>
      <c r="LO13" s="107"/>
      <c r="LP13" s="107"/>
      <c r="LQ13" s="107"/>
      <c r="LR13" s="107"/>
      <c r="LS13" s="107"/>
      <c r="LT13" s="107"/>
      <c r="LU13" s="107"/>
      <c r="LV13" s="107"/>
      <c r="LW13" s="107"/>
      <c r="LX13" s="107"/>
      <c r="LY13" s="107"/>
      <c r="LZ13" s="107"/>
      <c r="MA13" s="107"/>
      <c r="MB13" s="107"/>
      <c r="MC13" s="107"/>
      <c r="MD13" s="107"/>
      <c r="ME13" s="107"/>
      <c r="MF13" s="107"/>
      <c r="MG13" s="107"/>
      <c r="MH13" s="107"/>
      <c r="MI13" s="107"/>
      <c r="MJ13" s="107"/>
      <c r="MK13" s="107"/>
      <c r="ML13" s="107"/>
      <c r="MM13" s="107"/>
      <c r="MN13" s="107"/>
      <c r="MO13" s="107"/>
      <c r="MP13" s="107"/>
      <c r="MQ13" s="107"/>
      <c r="MR13" s="107"/>
      <c r="MS13" s="107"/>
      <c r="MT13" s="107"/>
      <c r="MU13" s="107"/>
      <c r="MV13" s="107"/>
      <c r="MW13" s="107"/>
      <c r="MX13" s="107"/>
      <c r="MY13" s="107"/>
      <c r="MZ13" s="107"/>
      <c r="NA13" s="107"/>
      <c r="NB13" s="107"/>
      <c r="NC13" s="107"/>
      <c r="ND13" s="107"/>
      <c r="NE13" s="107"/>
      <c r="NF13" s="107"/>
      <c r="NG13" s="107"/>
      <c r="NH13" s="107"/>
      <c r="NI13" s="107"/>
      <c r="NJ13" s="107"/>
      <c r="NK13" s="107"/>
      <c r="NL13" s="107"/>
      <c r="NM13" s="107"/>
      <c r="NN13" s="107"/>
      <c r="NO13" s="107"/>
      <c r="NP13" s="107"/>
      <c r="NQ13" s="107"/>
      <c r="NR13" s="107"/>
      <c r="NS13" s="107"/>
      <c r="NT13" s="107"/>
      <c r="NU13" s="107"/>
      <c r="NV13" s="107"/>
      <c r="NW13" s="107"/>
      <c r="NX13" s="107"/>
      <c r="NY13" s="107"/>
      <c r="NZ13" s="107"/>
      <c r="OA13" s="107"/>
      <c r="OB13" s="107"/>
      <c r="OC13" s="107"/>
      <c r="OD13" s="107"/>
      <c r="OE13" s="107"/>
      <c r="OF13" s="107"/>
      <c r="OG13" s="107"/>
      <c r="OH13" s="107"/>
      <c r="OI13" s="107"/>
      <c r="OJ13" s="107"/>
      <c r="OK13" s="107"/>
      <c r="OL13" s="107"/>
      <c r="OM13" s="107"/>
      <c r="ON13" s="107"/>
      <c r="OO13" s="107"/>
      <c r="OP13" s="107"/>
      <c r="OQ13" s="107"/>
      <c r="OR13" s="107"/>
      <c r="OS13" s="107"/>
      <c r="OT13" s="107"/>
      <c r="OU13" s="107"/>
      <c r="OV13" s="107"/>
      <c r="OW13" s="107"/>
      <c r="OX13" s="107"/>
      <c r="OY13" s="107"/>
      <c r="OZ13" s="107"/>
      <c r="PA13" s="107"/>
      <c r="PB13" s="107"/>
      <c r="PC13" s="107"/>
      <c r="PD13" s="107"/>
      <c r="PE13" s="107"/>
      <c r="PF13" s="107"/>
      <c r="PG13" s="107"/>
      <c r="PH13" s="107"/>
      <c r="PI13" s="107"/>
      <c r="PJ13" s="107"/>
      <c r="PK13" s="107"/>
      <c r="PL13" s="107"/>
      <c r="PM13" s="107"/>
      <c r="PN13" s="107"/>
      <c r="PO13" s="107"/>
      <c r="PP13" s="107"/>
      <c r="PQ13" s="107"/>
      <c r="PR13" s="107"/>
      <c r="PS13" s="107"/>
      <c r="PT13" s="107"/>
      <c r="PU13" s="107"/>
      <c r="PV13" s="107"/>
      <c r="PW13" s="107"/>
      <c r="PX13" s="107"/>
      <c r="PY13" s="107"/>
      <c r="PZ13" s="107"/>
      <c r="QA13" s="107"/>
      <c r="QB13" s="107"/>
      <c r="QC13" s="107"/>
      <c r="QD13" s="107"/>
      <c r="QE13" s="107"/>
      <c r="QF13" s="107"/>
      <c r="QG13" s="107"/>
      <c r="QH13" s="107"/>
      <c r="QI13" s="107"/>
      <c r="QJ13" s="107"/>
      <c r="QK13" s="107"/>
      <c r="QL13" s="107"/>
      <c r="QM13" s="107"/>
      <c r="QN13" s="107"/>
      <c r="QO13" s="107"/>
      <c r="QP13" s="107"/>
      <c r="QQ13" s="107"/>
      <c r="QR13" s="107"/>
      <c r="QS13" s="107"/>
      <c r="QT13" s="107"/>
      <c r="QU13" s="107"/>
      <c r="QV13" s="107"/>
      <c r="QW13" s="107"/>
      <c r="QX13" s="107"/>
      <c r="QY13" s="107"/>
      <c r="QZ13" s="107"/>
      <c r="RA13" s="107"/>
      <c r="RB13" s="107"/>
      <c r="RC13" s="107"/>
      <c r="RD13" s="107"/>
      <c r="RE13" s="107"/>
      <c r="RF13" s="107"/>
      <c r="RG13" s="107"/>
      <c r="RH13" s="107"/>
      <c r="RI13" s="107"/>
      <c r="RJ13" s="107"/>
      <c r="RK13" s="107"/>
      <c r="RL13" s="107"/>
      <c r="RM13" s="107"/>
      <c r="RN13" s="107"/>
      <c r="RO13" s="107"/>
      <c r="RP13" s="107"/>
      <c r="RQ13" s="107"/>
      <c r="RR13" s="107"/>
      <c r="RS13" s="107"/>
      <c r="RT13" s="107"/>
      <c r="RU13" s="107"/>
      <c r="RV13" s="107"/>
      <c r="RW13" s="107"/>
      <c r="RX13" s="107"/>
      <c r="RY13" s="107"/>
      <c r="RZ13" s="107"/>
      <c r="SA13" s="107"/>
      <c r="SB13" s="107"/>
      <c r="SC13" s="107"/>
      <c r="SD13" s="107"/>
      <c r="SE13" s="107"/>
      <c r="SF13" s="107"/>
      <c r="SG13" s="107"/>
      <c r="SH13" s="107"/>
      <c r="SI13" s="107"/>
      <c r="SJ13" s="107"/>
      <c r="SK13" s="107"/>
      <c r="SL13" s="107"/>
      <c r="SM13" s="107"/>
      <c r="SN13" s="107"/>
      <c r="SO13" s="107"/>
      <c r="SP13" s="107"/>
      <c r="SQ13" s="107"/>
      <c r="SR13" s="107"/>
      <c r="SS13" s="107"/>
      <c r="ST13" s="107"/>
      <c r="SU13" s="107"/>
      <c r="SV13" s="107"/>
      <c r="SW13" s="107"/>
      <c r="SX13" s="107"/>
      <c r="SY13" s="107"/>
      <c r="SZ13" s="107"/>
      <c r="TA13" s="107"/>
      <c r="TB13" s="107"/>
      <c r="TC13" s="107"/>
      <c r="TD13" s="107"/>
      <c r="TE13" s="107"/>
      <c r="TF13" s="107"/>
      <c r="TG13" s="107"/>
      <c r="TH13" s="107"/>
      <c r="TI13" s="107"/>
      <c r="TJ13" s="107"/>
      <c r="TK13" s="107"/>
      <c r="TL13" s="107"/>
      <c r="TM13" s="107"/>
      <c r="TN13" s="107"/>
      <c r="TO13" s="107"/>
      <c r="TP13" s="107"/>
      <c r="TQ13" s="107"/>
      <c r="TR13" s="107"/>
      <c r="TS13" s="107"/>
      <c r="TT13" s="107"/>
      <c r="TU13" s="107"/>
      <c r="TV13" s="107"/>
      <c r="TW13" s="107"/>
      <c r="TX13" s="107"/>
      <c r="TY13" s="107"/>
      <c r="TZ13" s="107"/>
      <c r="UA13" s="107"/>
      <c r="UB13" s="107"/>
      <c r="UC13" s="107"/>
      <c r="UD13" s="107"/>
      <c r="UE13" s="107"/>
      <c r="UF13" s="107"/>
      <c r="UG13" s="107"/>
      <c r="UH13" s="107"/>
      <c r="UI13" s="107"/>
      <c r="UJ13" s="107"/>
      <c r="UK13" s="107"/>
      <c r="UL13" s="107"/>
      <c r="UM13" s="107"/>
      <c r="UN13" s="107"/>
      <c r="UO13" s="107"/>
      <c r="UP13" s="107"/>
      <c r="UQ13" s="107"/>
      <c r="UR13" s="107"/>
      <c r="US13" s="107"/>
      <c r="UT13" s="107"/>
      <c r="UU13" s="107"/>
      <c r="UV13" s="107"/>
      <c r="UW13" s="107"/>
      <c r="UX13" s="107"/>
      <c r="UY13" s="107"/>
      <c r="UZ13" s="107"/>
      <c r="VA13" s="107"/>
      <c r="VB13" s="107"/>
      <c r="VC13" s="107"/>
      <c r="VD13" s="107"/>
      <c r="VE13" s="107"/>
      <c r="VF13" s="107"/>
      <c r="VG13" s="107"/>
      <c r="VH13" s="107"/>
      <c r="VI13" s="107"/>
      <c r="VJ13" s="107"/>
      <c r="VK13" s="107"/>
      <c r="VL13" s="107"/>
      <c r="VM13" s="107"/>
      <c r="VN13" s="107"/>
      <c r="VO13" s="107"/>
      <c r="VP13" s="107"/>
      <c r="VQ13" s="107"/>
      <c r="VR13" s="107"/>
      <c r="VS13" s="107"/>
      <c r="VT13" s="107"/>
      <c r="VU13" s="107"/>
      <c r="VV13" s="107"/>
      <c r="VW13" s="107"/>
      <c r="VX13" s="107"/>
      <c r="VY13" s="107"/>
      <c r="VZ13" s="107"/>
      <c r="WA13" s="107"/>
      <c r="WB13" s="107"/>
      <c r="WC13" s="107"/>
      <c r="WD13" s="107"/>
      <c r="WE13" s="107"/>
      <c r="WF13" s="107"/>
      <c r="WG13" s="107"/>
      <c r="WH13" s="107"/>
      <c r="WI13" s="107"/>
      <c r="WJ13" s="107"/>
      <c r="WK13" s="107"/>
      <c r="WL13" s="107"/>
      <c r="WM13" s="107"/>
      <c r="WN13" s="107"/>
      <c r="WO13" s="107"/>
      <c r="WP13" s="107"/>
      <c r="WQ13" s="107"/>
      <c r="WR13" s="107"/>
      <c r="WS13" s="107"/>
      <c r="WT13" s="107"/>
      <c r="WU13" s="107"/>
      <c r="WV13" s="107"/>
      <c r="WW13" s="107"/>
      <c r="WX13" s="107"/>
      <c r="WY13" s="107"/>
      <c r="WZ13" s="107"/>
      <c r="XA13" s="107"/>
      <c r="XB13" s="107"/>
      <c r="XC13" s="107"/>
      <c r="XD13" s="107"/>
      <c r="XE13" s="107"/>
      <c r="XF13" s="107"/>
      <c r="XG13" s="107"/>
      <c r="XH13" s="107"/>
      <c r="XI13" s="107"/>
      <c r="XJ13" s="107"/>
      <c r="XK13" s="107"/>
      <c r="XL13" s="107"/>
      <c r="XM13" s="107"/>
      <c r="XN13" s="107"/>
      <c r="XO13" s="107"/>
      <c r="XP13" s="107"/>
      <c r="XQ13" s="107"/>
      <c r="XR13" s="107"/>
      <c r="XS13" s="107"/>
      <c r="XT13" s="107"/>
      <c r="XU13" s="107"/>
      <c r="XV13" s="107"/>
      <c r="XW13" s="107"/>
      <c r="XX13" s="107"/>
      <c r="XY13" s="107"/>
      <c r="XZ13" s="107"/>
      <c r="YA13" s="107"/>
      <c r="YB13" s="107"/>
      <c r="YC13" s="107"/>
      <c r="YD13" s="107"/>
      <c r="YE13" s="107"/>
      <c r="YF13" s="107"/>
      <c r="YG13" s="107"/>
      <c r="YH13" s="107"/>
      <c r="YI13" s="107"/>
      <c r="YJ13" s="107"/>
      <c r="YK13" s="107"/>
      <c r="YL13" s="107"/>
      <c r="YM13" s="107"/>
      <c r="YN13" s="107"/>
      <c r="YO13" s="107"/>
      <c r="YP13" s="107"/>
      <c r="YQ13" s="107"/>
      <c r="YR13" s="107"/>
      <c r="YS13" s="107"/>
      <c r="YT13" s="107"/>
      <c r="YU13" s="107"/>
      <c r="YV13" s="107"/>
      <c r="YW13" s="107"/>
      <c r="YX13" s="107"/>
      <c r="YY13" s="107"/>
      <c r="YZ13" s="107"/>
      <c r="ZA13" s="107"/>
      <c r="ZB13" s="107"/>
      <c r="ZC13" s="107"/>
      <c r="ZD13" s="107"/>
      <c r="ZE13" s="107"/>
      <c r="ZF13" s="107"/>
      <c r="ZG13" s="107"/>
      <c r="ZH13" s="107"/>
      <c r="ZI13" s="107"/>
      <c r="ZJ13" s="107"/>
      <c r="ZK13" s="107"/>
      <c r="ZL13" s="107"/>
      <c r="ZM13" s="107"/>
      <c r="ZN13" s="107"/>
      <c r="ZO13" s="107"/>
      <c r="ZP13" s="107"/>
      <c r="ZQ13" s="107"/>
      <c r="ZR13" s="107"/>
      <c r="ZS13" s="107"/>
      <c r="ZT13" s="107"/>
      <c r="ZU13" s="107"/>
      <c r="ZV13" s="107"/>
      <c r="ZW13" s="107"/>
      <c r="ZX13" s="107"/>
      <c r="ZY13" s="107"/>
      <c r="ZZ13" s="107"/>
      <c r="AAA13" s="107"/>
      <c r="AAB13" s="107"/>
      <c r="AAC13" s="107"/>
      <c r="AAD13" s="107"/>
      <c r="AAE13" s="107"/>
      <c r="AAF13" s="107"/>
      <c r="AAG13" s="107"/>
      <c r="AAH13" s="107"/>
      <c r="AAI13" s="107"/>
      <c r="AAJ13" s="107"/>
      <c r="AAK13" s="107"/>
      <c r="AAL13" s="107"/>
      <c r="AAM13" s="107"/>
      <c r="AAN13" s="107"/>
      <c r="AAO13" s="107"/>
      <c r="AAP13" s="107"/>
      <c r="AAQ13" s="107"/>
      <c r="AAR13" s="107"/>
      <c r="AAS13" s="107"/>
      <c r="AAT13" s="107"/>
      <c r="AAU13" s="107"/>
      <c r="AAV13" s="107"/>
      <c r="AAW13" s="107"/>
      <c r="AAX13" s="107"/>
      <c r="AAY13" s="107"/>
      <c r="AAZ13" s="107"/>
      <c r="ABA13" s="107"/>
      <c r="ABB13" s="107"/>
      <c r="ABC13" s="107"/>
      <c r="ABD13" s="107"/>
      <c r="ABE13" s="107"/>
      <c r="ABF13" s="107"/>
      <c r="ABG13" s="107"/>
      <c r="ABH13" s="107"/>
      <c r="ABI13" s="107"/>
      <c r="ABJ13" s="107"/>
      <c r="ABK13" s="107"/>
      <c r="ABL13" s="107"/>
      <c r="ABM13" s="107"/>
      <c r="ABN13" s="107"/>
      <c r="ABO13" s="107"/>
      <c r="ABP13" s="107"/>
      <c r="ABQ13" s="107"/>
      <c r="ABR13" s="107"/>
      <c r="ABS13" s="107"/>
      <c r="ABT13" s="107"/>
      <c r="ABU13" s="107"/>
      <c r="ABV13" s="107"/>
      <c r="ABW13" s="107"/>
      <c r="ABX13" s="107"/>
      <c r="ABY13" s="107"/>
      <c r="ABZ13" s="107"/>
      <c r="ACA13" s="107"/>
      <c r="ACB13" s="107"/>
      <c r="ACC13" s="107"/>
      <c r="ACD13" s="107"/>
      <c r="ACE13" s="107"/>
      <c r="ACF13" s="107"/>
      <c r="ACG13" s="107"/>
      <c r="ACH13" s="107"/>
      <c r="ACI13" s="107"/>
      <c r="ACJ13" s="107"/>
      <c r="ACK13" s="107"/>
      <c r="ACL13" s="107"/>
      <c r="ACM13" s="107"/>
      <c r="ACN13" s="107"/>
      <c r="ACO13" s="107"/>
      <c r="ACP13" s="107"/>
      <c r="ACQ13" s="107"/>
      <c r="ACR13" s="107"/>
      <c r="ACS13" s="107"/>
      <c r="ACT13" s="107"/>
      <c r="ACU13" s="107"/>
      <c r="ACV13" s="107"/>
      <c r="ACW13" s="107"/>
      <c r="ACX13" s="107"/>
      <c r="ACY13" s="107"/>
      <c r="ACZ13" s="107"/>
      <c r="ADA13" s="107"/>
      <c r="ADB13" s="107"/>
      <c r="ADC13" s="107"/>
      <c r="ADD13" s="107"/>
      <c r="ADE13" s="107"/>
      <c r="ADF13" s="107"/>
      <c r="ADG13" s="107"/>
      <c r="ADH13" s="107"/>
      <c r="ADI13" s="107"/>
      <c r="ADJ13" s="107"/>
      <c r="ADK13" s="107"/>
      <c r="ADL13" s="107"/>
      <c r="ADM13" s="107"/>
      <c r="ADN13" s="107"/>
      <c r="ADO13" s="107"/>
      <c r="ADP13" s="107"/>
      <c r="ADQ13" s="107"/>
      <c r="ADR13" s="107"/>
      <c r="ADS13" s="107"/>
      <c r="ADT13" s="107"/>
      <c r="ADU13" s="107"/>
      <c r="ADV13" s="107"/>
      <c r="ADW13" s="107"/>
      <c r="ADX13" s="107"/>
      <c r="ADY13" s="107"/>
      <c r="ADZ13" s="107"/>
      <c r="AEA13" s="107"/>
      <c r="AEB13" s="107"/>
      <c r="AEC13" s="107"/>
      <c r="AED13" s="107"/>
      <c r="AEE13" s="107"/>
      <c r="AEF13" s="107"/>
      <c r="AEG13" s="107"/>
      <c r="AEH13" s="107"/>
      <c r="AEI13" s="107"/>
      <c r="AEJ13" s="107"/>
      <c r="AEK13" s="107"/>
      <c r="AEL13" s="107"/>
      <c r="AEM13" s="107"/>
      <c r="AEN13" s="107"/>
      <c r="AEO13" s="107"/>
      <c r="AEP13" s="107"/>
      <c r="AEQ13" s="107"/>
      <c r="AER13" s="107"/>
      <c r="AES13" s="107"/>
      <c r="AET13" s="107"/>
      <c r="AEU13" s="107"/>
      <c r="AEV13" s="107"/>
      <c r="AEW13" s="107"/>
      <c r="AEX13" s="107"/>
      <c r="AEY13" s="107"/>
      <c r="AEZ13" s="107"/>
      <c r="AFA13" s="107"/>
      <c r="AFB13" s="107"/>
      <c r="AFC13" s="107"/>
      <c r="AFD13" s="107"/>
      <c r="AFE13" s="107"/>
      <c r="AFF13" s="107"/>
      <c r="AFG13" s="107"/>
      <c r="AFH13" s="107"/>
      <c r="AFI13" s="107"/>
      <c r="AFJ13" s="107"/>
      <c r="AFK13" s="107"/>
      <c r="AFL13" s="107"/>
      <c r="AFM13" s="107"/>
      <c r="AFN13" s="107"/>
      <c r="AFO13" s="107"/>
      <c r="AFP13" s="107"/>
      <c r="AFQ13" s="107"/>
      <c r="AFR13" s="107"/>
      <c r="AFS13" s="107"/>
      <c r="AFT13" s="107"/>
      <c r="AFU13" s="107"/>
      <c r="AFV13" s="107"/>
      <c r="AFW13" s="107"/>
      <c r="AFX13" s="107"/>
      <c r="AFY13" s="107"/>
      <c r="AFZ13" s="107"/>
      <c r="AGA13" s="107"/>
      <c r="AGB13" s="107"/>
      <c r="AGC13" s="107"/>
      <c r="AGD13" s="107"/>
      <c r="AGE13" s="107"/>
      <c r="AGF13" s="107"/>
      <c r="AGG13" s="107"/>
      <c r="AGH13" s="107"/>
      <c r="AGI13" s="107"/>
      <c r="AGJ13" s="107"/>
      <c r="AGK13" s="107"/>
      <c r="AGL13" s="107"/>
      <c r="AGM13" s="107"/>
      <c r="AGN13" s="107"/>
      <c r="AGO13" s="107"/>
      <c r="AGP13" s="107"/>
      <c r="AGQ13" s="107"/>
      <c r="AGR13" s="107"/>
      <c r="AGS13" s="107"/>
      <c r="AGT13" s="107"/>
      <c r="AGU13" s="107"/>
      <c r="AGV13" s="107"/>
      <c r="AGW13" s="107"/>
      <c r="AGX13" s="107"/>
      <c r="AGY13" s="107"/>
      <c r="AGZ13" s="107"/>
      <c r="AHA13" s="107"/>
      <c r="AHB13" s="107"/>
      <c r="AHC13" s="107"/>
      <c r="AHD13" s="107"/>
      <c r="AHE13" s="107"/>
      <c r="AHF13" s="107"/>
      <c r="AHG13" s="107"/>
      <c r="AHH13" s="107"/>
      <c r="AHI13" s="107"/>
      <c r="AHJ13" s="107"/>
      <c r="AHK13" s="107"/>
      <c r="AHL13" s="107"/>
      <c r="AHM13" s="107"/>
      <c r="AHN13" s="107"/>
      <c r="AHO13" s="107"/>
      <c r="AHP13" s="107"/>
      <c r="AHQ13" s="107"/>
      <c r="AHR13" s="107"/>
      <c r="AHS13" s="107"/>
      <c r="AHT13" s="107"/>
      <c r="AHU13" s="107"/>
      <c r="AHV13" s="107"/>
      <c r="AHW13" s="107"/>
      <c r="AHX13" s="107"/>
      <c r="AHY13" s="107"/>
      <c r="AHZ13" s="107"/>
      <c r="AIA13" s="107"/>
      <c r="AIB13" s="107"/>
      <c r="AIC13" s="107"/>
      <c r="AID13" s="107"/>
      <c r="AIE13" s="107"/>
      <c r="AIF13" s="107"/>
      <c r="AIG13" s="107"/>
      <c r="AIH13" s="107"/>
      <c r="AII13" s="107"/>
      <c r="AIJ13" s="107"/>
      <c r="AIK13" s="107"/>
      <c r="AIL13" s="107"/>
      <c r="AIM13" s="107"/>
      <c r="AIN13" s="107"/>
      <c r="AIO13" s="107"/>
      <c r="AIP13" s="107"/>
      <c r="AIQ13" s="107"/>
      <c r="AIR13" s="107"/>
      <c r="AIS13" s="107"/>
      <c r="AIT13" s="107"/>
      <c r="AIU13" s="107"/>
      <c r="AIV13" s="107"/>
      <c r="AIW13" s="107"/>
      <c r="AIX13" s="107"/>
      <c r="AIY13" s="107"/>
      <c r="AIZ13" s="107"/>
      <c r="AJA13" s="107"/>
      <c r="AJB13" s="107"/>
      <c r="AJC13" s="107"/>
      <c r="AJD13" s="107"/>
      <c r="AJE13" s="107"/>
      <c r="AJF13" s="107"/>
      <c r="AJG13" s="107"/>
      <c r="AJH13" s="107"/>
      <c r="AJI13" s="107"/>
      <c r="AJJ13" s="107"/>
      <c r="AJK13" s="107"/>
      <c r="AJL13" s="107"/>
      <c r="AJM13" s="107"/>
      <c r="AJN13" s="107"/>
      <c r="AJO13" s="107"/>
      <c r="AJP13" s="107"/>
      <c r="AJQ13" s="107"/>
      <c r="AJR13" s="107"/>
      <c r="AJS13" s="107"/>
      <c r="AJT13" s="107"/>
      <c r="AJU13" s="107"/>
      <c r="AJV13" s="107"/>
      <c r="AJW13" s="107"/>
      <c r="AJX13" s="107"/>
      <c r="AJY13" s="107"/>
      <c r="AJZ13" s="107"/>
      <c r="AKA13" s="107"/>
      <c r="AKB13" s="107"/>
      <c r="AKC13" s="107"/>
      <c r="AKD13" s="107"/>
      <c r="AKE13" s="107"/>
      <c r="AKF13" s="107"/>
      <c r="AKG13" s="107"/>
      <c r="AKH13" s="107"/>
      <c r="AKI13" s="107"/>
      <c r="AKJ13" s="107"/>
      <c r="AKK13" s="107"/>
      <c r="AKL13" s="107"/>
      <c r="AKM13" s="107"/>
      <c r="AKN13" s="107"/>
      <c r="AKO13" s="107"/>
      <c r="AKP13" s="107"/>
      <c r="AKQ13" s="107"/>
      <c r="AKR13" s="107"/>
      <c r="AKS13" s="107"/>
      <c r="AKT13" s="107"/>
      <c r="AKU13" s="107"/>
      <c r="AKV13" s="107"/>
      <c r="AKW13" s="107"/>
      <c r="AKX13" s="107"/>
      <c r="AKY13" s="107"/>
      <c r="AKZ13" s="107"/>
      <c r="ALA13" s="107"/>
      <c r="ALB13" s="107"/>
      <c r="ALC13" s="107"/>
      <c r="ALD13" s="107"/>
      <c r="ALE13" s="107"/>
      <c r="ALF13" s="107"/>
      <c r="ALG13" s="107"/>
      <c r="ALH13" s="107"/>
    </row>
    <row r="14" spans="1:996" s="107" customFormat="1" ht="135" x14ac:dyDescent="0.25">
      <c r="A14" s="192">
        <v>7</v>
      </c>
      <c r="B14" s="192" t="s">
        <v>1296</v>
      </c>
      <c r="C14" s="193" t="s">
        <v>985</v>
      </c>
      <c r="D14" s="194" t="s">
        <v>1211</v>
      </c>
      <c r="E14" s="196"/>
      <c r="F14" s="22">
        <v>100000</v>
      </c>
      <c r="G14" s="196" t="s">
        <v>986</v>
      </c>
      <c r="H14" s="194" t="s">
        <v>406</v>
      </c>
    </row>
    <row r="15" spans="1:996" s="107" customFormat="1" ht="180" x14ac:dyDescent="0.25">
      <c r="A15" s="192">
        <v>8</v>
      </c>
      <c r="B15" s="192" t="s">
        <v>1297</v>
      </c>
      <c r="C15" s="193" t="s">
        <v>987</v>
      </c>
      <c r="D15" s="194" t="s">
        <v>1211</v>
      </c>
      <c r="E15" s="196"/>
      <c r="F15" s="22">
        <v>500000</v>
      </c>
      <c r="G15" s="196" t="s">
        <v>988</v>
      </c>
      <c r="H15" s="194" t="s">
        <v>406</v>
      </c>
    </row>
    <row r="16" spans="1:996" s="102" customFormat="1" ht="120" x14ac:dyDescent="0.25">
      <c r="A16" s="192">
        <v>9</v>
      </c>
      <c r="B16" s="192" t="s">
        <v>1298</v>
      </c>
      <c r="C16" s="193" t="s">
        <v>1285</v>
      </c>
      <c r="D16" s="194" t="s">
        <v>1503</v>
      </c>
      <c r="E16" s="196"/>
      <c r="F16" s="22">
        <v>4000000</v>
      </c>
      <c r="G16" s="196" t="s">
        <v>1498</v>
      </c>
      <c r="H16" s="194" t="s">
        <v>1286</v>
      </c>
    </row>
    <row r="17" spans="1:996" ht="150" x14ac:dyDescent="0.25">
      <c r="A17" s="192">
        <v>10</v>
      </c>
      <c r="B17" s="192" t="s">
        <v>1299</v>
      </c>
      <c r="C17" s="193" t="s">
        <v>1012</v>
      </c>
      <c r="D17" s="194" t="s">
        <v>1502</v>
      </c>
      <c r="E17" s="196"/>
      <c r="F17" s="202">
        <v>10000000</v>
      </c>
      <c r="G17" s="196" t="s">
        <v>1499</v>
      </c>
      <c r="H17" s="194" t="s">
        <v>1287</v>
      </c>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07"/>
      <c r="BW17" s="107"/>
      <c r="BX17" s="107"/>
      <c r="BY17" s="107"/>
      <c r="BZ17" s="107"/>
      <c r="CA17" s="107"/>
      <c r="CB17" s="107"/>
      <c r="CC17" s="107"/>
      <c r="CD17" s="107"/>
      <c r="CE17" s="107"/>
      <c r="CF17" s="107"/>
      <c r="CG17" s="107"/>
      <c r="CH17" s="107"/>
      <c r="CI17" s="107"/>
      <c r="CJ17" s="107"/>
      <c r="CK17" s="107"/>
      <c r="CL17" s="107"/>
      <c r="CM17" s="107"/>
      <c r="CN17" s="107"/>
      <c r="CO17" s="107"/>
      <c r="CP17" s="107"/>
      <c r="CQ17" s="107"/>
      <c r="CR17" s="107"/>
      <c r="CS17" s="107"/>
      <c r="CT17" s="107"/>
      <c r="CU17" s="107"/>
      <c r="CV17" s="107"/>
      <c r="CW17" s="107"/>
      <c r="CX17" s="107"/>
      <c r="CY17" s="107"/>
      <c r="CZ17" s="107"/>
      <c r="DA17" s="107"/>
      <c r="DB17" s="107"/>
      <c r="DC17" s="107"/>
      <c r="DD17" s="107"/>
      <c r="DE17" s="107"/>
      <c r="DF17" s="107"/>
      <c r="DG17" s="107"/>
      <c r="DH17" s="107"/>
      <c r="DI17" s="107"/>
      <c r="DJ17" s="107"/>
      <c r="DK17" s="107"/>
      <c r="DL17" s="107"/>
      <c r="DM17" s="107"/>
      <c r="DN17" s="107"/>
      <c r="DO17" s="107"/>
      <c r="DP17" s="107"/>
      <c r="DQ17" s="107"/>
      <c r="DR17" s="107"/>
      <c r="DS17" s="107"/>
      <c r="DT17" s="107"/>
      <c r="DU17" s="107"/>
      <c r="DV17" s="107"/>
      <c r="DW17" s="107"/>
      <c r="DX17" s="107"/>
      <c r="DY17" s="107"/>
      <c r="DZ17" s="107"/>
      <c r="EA17" s="107"/>
      <c r="EB17" s="107"/>
      <c r="EC17" s="107"/>
      <c r="ED17" s="107"/>
      <c r="EE17" s="107"/>
      <c r="EF17" s="107"/>
      <c r="EG17" s="107"/>
      <c r="EH17" s="107"/>
      <c r="EI17" s="107"/>
      <c r="EJ17" s="107"/>
      <c r="EK17" s="107"/>
      <c r="EL17" s="107"/>
      <c r="EM17" s="107"/>
      <c r="EN17" s="107"/>
      <c r="EO17" s="107"/>
      <c r="EP17" s="107"/>
      <c r="EQ17" s="107"/>
      <c r="ER17" s="107"/>
      <c r="ES17" s="107"/>
      <c r="ET17" s="107"/>
      <c r="EU17" s="107"/>
      <c r="EV17" s="107"/>
      <c r="EW17" s="107"/>
      <c r="EX17" s="107"/>
      <c r="EY17" s="107"/>
      <c r="EZ17" s="107"/>
      <c r="FA17" s="107"/>
      <c r="FB17" s="107"/>
      <c r="FC17" s="107"/>
      <c r="FD17" s="107"/>
      <c r="FE17" s="107"/>
      <c r="FF17" s="107"/>
      <c r="FG17" s="107"/>
      <c r="FH17" s="107"/>
      <c r="FI17" s="107"/>
      <c r="FJ17" s="107"/>
      <c r="FK17" s="107"/>
      <c r="FL17" s="107"/>
      <c r="FM17" s="107"/>
      <c r="FN17" s="107"/>
      <c r="FO17" s="107"/>
      <c r="FP17" s="107"/>
      <c r="FQ17" s="107"/>
      <c r="FR17" s="107"/>
      <c r="FS17" s="107"/>
      <c r="FT17" s="107"/>
      <c r="FU17" s="107"/>
      <c r="FV17" s="107"/>
      <c r="FW17" s="107"/>
      <c r="FX17" s="107"/>
      <c r="FY17" s="107"/>
      <c r="FZ17" s="107"/>
      <c r="GA17" s="107"/>
      <c r="GB17" s="107"/>
      <c r="GC17" s="107"/>
      <c r="GD17" s="107"/>
      <c r="GE17" s="107"/>
      <c r="GF17" s="107"/>
      <c r="GG17" s="107"/>
      <c r="GH17" s="107"/>
      <c r="GI17" s="107"/>
      <c r="GJ17" s="107"/>
      <c r="GK17" s="107"/>
      <c r="GL17" s="107"/>
      <c r="GM17" s="107"/>
      <c r="GN17" s="107"/>
      <c r="GO17" s="107"/>
      <c r="GP17" s="107"/>
      <c r="GQ17" s="107"/>
      <c r="GR17" s="107"/>
      <c r="GS17" s="107"/>
      <c r="GT17" s="107"/>
      <c r="GU17" s="107"/>
      <c r="GV17" s="107"/>
      <c r="GW17" s="107"/>
      <c r="GX17" s="107"/>
      <c r="GY17" s="107"/>
      <c r="GZ17" s="107"/>
      <c r="HA17" s="107"/>
      <c r="HB17" s="107"/>
      <c r="HC17" s="107"/>
      <c r="HD17" s="107"/>
      <c r="HE17" s="107"/>
      <c r="HF17" s="107"/>
      <c r="HG17" s="107"/>
      <c r="HH17" s="107"/>
      <c r="HI17" s="107"/>
      <c r="HJ17" s="107"/>
      <c r="HK17" s="107"/>
      <c r="HL17" s="107"/>
      <c r="HM17" s="107"/>
      <c r="HN17" s="107"/>
      <c r="HO17" s="107"/>
      <c r="HP17" s="107"/>
      <c r="HQ17" s="107"/>
      <c r="HR17" s="107"/>
      <c r="HS17" s="107"/>
      <c r="HT17" s="107"/>
      <c r="HU17" s="107"/>
      <c r="HV17" s="107"/>
      <c r="HW17" s="107"/>
      <c r="HX17" s="107"/>
      <c r="HY17" s="107"/>
      <c r="HZ17" s="107"/>
      <c r="IA17" s="107"/>
      <c r="IB17" s="107"/>
      <c r="IC17" s="107"/>
      <c r="ID17" s="107"/>
      <c r="IE17" s="107"/>
      <c r="IF17" s="107"/>
      <c r="IG17" s="107"/>
      <c r="IH17" s="107"/>
      <c r="II17" s="107"/>
      <c r="IJ17" s="107"/>
      <c r="IK17" s="107"/>
      <c r="IL17" s="107"/>
      <c r="IM17" s="107"/>
      <c r="IN17" s="107"/>
      <c r="IO17" s="107"/>
      <c r="IP17" s="107"/>
      <c r="IQ17" s="107"/>
      <c r="IR17" s="107"/>
      <c r="IS17" s="107"/>
      <c r="IT17" s="107"/>
      <c r="IU17" s="107"/>
      <c r="IV17" s="107"/>
      <c r="IW17" s="107"/>
      <c r="IX17" s="107"/>
      <c r="IY17" s="107"/>
      <c r="IZ17" s="107"/>
      <c r="JA17" s="107"/>
      <c r="JB17" s="107"/>
      <c r="JC17" s="107"/>
      <c r="JD17" s="107"/>
      <c r="JE17" s="107"/>
      <c r="JF17" s="107"/>
      <c r="JG17" s="107"/>
      <c r="JH17" s="107"/>
      <c r="JI17" s="107"/>
      <c r="JJ17" s="107"/>
      <c r="JK17" s="107"/>
      <c r="JL17" s="107"/>
      <c r="JM17" s="107"/>
      <c r="JN17" s="107"/>
      <c r="JO17" s="107"/>
      <c r="JP17" s="107"/>
      <c r="JQ17" s="107"/>
      <c r="JR17" s="107"/>
      <c r="JS17" s="107"/>
      <c r="JT17" s="107"/>
      <c r="JU17" s="107"/>
      <c r="JV17" s="107"/>
      <c r="JW17" s="107"/>
      <c r="JX17" s="107"/>
      <c r="JY17" s="107"/>
      <c r="JZ17" s="107"/>
      <c r="KA17" s="107"/>
      <c r="KB17" s="107"/>
      <c r="KC17" s="107"/>
      <c r="KD17" s="107"/>
      <c r="KE17" s="107"/>
      <c r="KF17" s="107"/>
      <c r="KG17" s="107"/>
      <c r="KH17" s="107"/>
      <c r="KI17" s="107"/>
      <c r="KJ17" s="107"/>
      <c r="KK17" s="107"/>
      <c r="KL17" s="107"/>
      <c r="KM17" s="107"/>
      <c r="KN17" s="107"/>
      <c r="KO17" s="107"/>
      <c r="KP17" s="107"/>
      <c r="KQ17" s="107"/>
      <c r="KR17" s="107"/>
      <c r="KS17" s="107"/>
      <c r="KT17" s="107"/>
      <c r="KU17" s="107"/>
      <c r="KV17" s="107"/>
      <c r="KW17" s="107"/>
      <c r="KX17" s="107"/>
      <c r="KY17" s="107"/>
      <c r="KZ17" s="107"/>
      <c r="LA17" s="107"/>
      <c r="LB17" s="107"/>
      <c r="LC17" s="107"/>
      <c r="LD17" s="107"/>
      <c r="LE17" s="107"/>
      <c r="LF17" s="107"/>
      <c r="LG17" s="107"/>
      <c r="LH17" s="107"/>
      <c r="LI17" s="107"/>
      <c r="LJ17" s="107"/>
      <c r="LK17" s="107"/>
      <c r="LL17" s="107"/>
      <c r="LM17" s="107"/>
      <c r="LN17" s="107"/>
      <c r="LO17" s="107"/>
      <c r="LP17" s="107"/>
      <c r="LQ17" s="107"/>
      <c r="LR17" s="107"/>
      <c r="LS17" s="107"/>
      <c r="LT17" s="107"/>
      <c r="LU17" s="107"/>
      <c r="LV17" s="107"/>
      <c r="LW17" s="107"/>
      <c r="LX17" s="107"/>
      <c r="LY17" s="107"/>
      <c r="LZ17" s="107"/>
      <c r="MA17" s="107"/>
      <c r="MB17" s="107"/>
      <c r="MC17" s="107"/>
      <c r="MD17" s="107"/>
      <c r="ME17" s="107"/>
      <c r="MF17" s="107"/>
      <c r="MG17" s="107"/>
      <c r="MH17" s="107"/>
      <c r="MI17" s="107"/>
      <c r="MJ17" s="107"/>
      <c r="MK17" s="107"/>
      <c r="ML17" s="107"/>
      <c r="MM17" s="107"/>
      <c r="MN17" s="107"/>
      <c r="MO17" s="107"/>
      <c r="MP17" s="107"/>
      <c r="MQ17" s="107"/>
      <c r="MR17" s="107"/>
      <c r="MS17" s="107"/>
      <c r="MT17" s="107"/>
      <c r="MU17" s="107"/>
      <c r="MV17" s="107"/>
      <c r="MW17" s="107"/>
      <c r="MX17" s="107"/>
      <c r="MY17" s="107"/>
      <c r="MZ17" s="107"/>
      <c r="NA17" s="107"/>
      <c r="NB17" s="107"/>
      <c r="NC17" s="107"/>
      <c r="ND17" s="107"/>
      <c r="NE17" s="107"/>
      <c r="NF17" s="107"/>
      <c r="NG17" s="107"/>
      <c r="NH17" s="107"/>
      <c r="NI17" s="107"/>
      <c r="NJ17" s="107"/>
      <c r="NK17" s="107"/>
      <c r="NL17" s="107"/>
      <c r="NM17" s="107"/>
      <c r="NN17" s="107"/>
      <c r="NO17" s="107"/>
      <c r="NP17" s="107"/>
      <c r="NQ17" s="107"/>
      <c r="NR17" s="107"/>
      <c r="NS17" s="107"/>
      <c r="NT17" s="107"/>
      <c r="NU17" s="107"/>
      <c r="NV17" s="107"/>
      <c r="NW17" s="107"/>
      <c r="NX17" s="107"/>
      <c r="NY17" s="107"/>
      <c r="NZ17" s="107"/>
      <c r="OA17" s="107"/>
      <c r="OB17" s="107"/>
      <c r="OC17" s="107"/>
      <c r="OD17" s="107"/>
      <c r="OE17" s="107"/>
      <c r="OF17" s="107"/>
      <c r="OG17" s="107"/>
      <c r="OH17" s="107"/>
      <c r="OI17" s="107"/>
      <c r="OJ17" s="107"/>
      <c r="OK17" s="107"/>
      <c r="OL17" s="107"/>
      <c r="OM17" s="107"/>
      <c r="ON17" s="107"/>
      <c r="OO17" s="107"/>
      <c r="OP17" s="107"/>
      <c r="OQ17" s="107"/>
      <c r="OR17" s="107"/>
      <c r="OS17" s="107"/>
      <c r="OT17" s="107"/>
      <c r="OU17" s="107"/>
      <c r="OV17" s="107"/>
      <c r="OW17" s="107"/>
      <c r="OX17" s="107"/>
      <c r="OY17" s="107"/>
      <c r="OZ17" s="107"/>
      <c r="PA17" s="107"/>
      <c r="PB17" s="107"/>
      <c r="PC17" s="107"/>
      <c r="PD17" s="107"/>
      <c r="PE17" s="107"/>
      <c r="PF17" s="107"/>
      <c r="PG17" s="107"/>
      <c r="PH17" s="107"/>
      <c r="PI17" s="107"/>
      <c r="PJ17" s="107"/>
      <c r="PK17" s="107"/>
      <c r="PL17" s="107"/>
      <c r="PM17" s="107"/>
      <c r="PN17" s="107"/>
      <c r="PO17" s="107"/>
      <c r="PP17" s="107"/>
      <c r="PQ17" s="107"/>
      <c r="PR17" s="107"/>
      <c r="PS17" s="107"/>
      <c r="PT17" s="107"/>
      <c r="PU17" s="107"/>
      <c r="PV17" s="107"/>
      <c r="PW17" s="107"/>
      <c r="PX17" s="107"/>
      <c r="PY17" s="107"/>
      <c r="PZ17" s="107"/>
      <c r="QA17" s="107"/>
      <c r="QB17" s="107"/>
      <c r="QC17" s="107"/>
      <c r="QD17" s="107"/>
      <c r="QE17" s="107"/>
      <c r="QF17" s="107"/>
      <c r="QG17" s="107"/>
      <c r="QH17" s="107"/>
      <c r="QI17" s="107"/>
      <c r="QJ17" s="107"/>
      <c r="QK17" s="107"/>
      <c r="QL17" s="107"/>
      <c r="QM17" s="107"/>
      <c r="QN17" s="107"/>
      <c r="QO17" s="107"/>
      <c r="QP17" s="107"/>
      <c r="QQ17" s="107"/>
      <c r="QR17" s="107"/>
      <c r="QS17" s="107"/>
      <c r="QT17" s="107"/>
      <c r="QU17" s="107"/>
      <c r="QV17" s="107"/>
      <c r="QW17" s="107"/>
      <c r="QX17" s="107"/>
      <c r="QY17" s="107"/>
      <c r="QZ17" s="107"/>
      <c r="RA17" s="107"/>
      <c r="RB17" s="107"/>
      <c r="RC17" s="107"/>
      <c r="RD17" s="107"/>
      <c r="RE17" s="107"/>
      <c r="RF17" s="107"/>
      <c r="RG17" s="107"/>
      <c r="RH17" s="107"/>
      <c r="RI17" s="107"/>
      <c r="RJ17" s="107"/>
      <c r="RK17" s="107"/>
      <c r="RL17" s="107"/>
      <c r="RM17" s="107"/>
      <c r="RN17" s="107"/>
      <c r="RO17" s="107"/>
      <c r="RP17" s="107"/>
      <c r="RQ17" s="107"/>
      <c r="RR17" s="107"/>
      <c r="RS17" s="107"/>
      <c r="RT17" s="107"/>
      <c r="RU17" s="107"/>
      <c r="RV17" s="107"/>
      <c r="RW17" s="107"/>
      <c r="RX17" s="107"/>
      <c r="RY17" s="107"/>
      <c r="RZ17" s="107"/>
      <c r="SA17" s="107"/>
      <c r="SB17" s="107"/>
      <c r="SC17" s="107"/>
      <c r="SD17" s="107"/>
      <c r="SE17" s="107"/>
      <c r="SF17" s="107"/>
      <c r="SG17" s="107"/>
      <c r="SH17" s="107"/>
      <c r="SI17" s="107"/>
      <c r="SJ17" s="107"/>
      <c r="SK17" s="107"/>
      <c r="SL17" s="107"/>
      <c r="SM17" s="107"/>
      <c r="SN17" s="107"/>
      <c r="SO17" s="107"/>
      <c r="SP17" s="107"/>
      <c r="SQ17" s="107"/>
      <c r="SR17" s="107"/>
      <c r="SS17" s="107"/>
      <c r="ST17" s="107"/>
      <c r="SU17" s="107"/>
      <c r="SV17" s="107"/>
      <c r="SW17" s="107"/>
      <c r="SX17" s="107"/>
      <c r="SY17" s="107"/>
      <c r="SZ17" s="107"/>
      <c r="TA17" s="107"/>
      <c r="TB17" s="107"/>
      <c r="TC17" s="107"/>
      <c r="TD17" s="107"/>
      <c r="TE17" s="107"/>
      <c r="TF17" s="107"/>
      <c r="TG17" s="107"/>
      <c r="TH17" s="107"/>
      <c r="TI17" s="107"/>
      <c r="TJ17" s="107"/>
      <c r="TK17" s="107"/>
      <c r="TL17" s="107"/>
      <c r="TM17" s="107"/>
      <c r="TN17" s="107"/>
      <c r="TO17" s="107"/>
      <c r="TP17" s="107"/>
      <c r="TQ17" s="107"/>
      <c r="TR17" s="107"/>
      <c r="TS17" s="107"/>
      <c r="TT17" s="107"/>
      <c r="TU17" s="107"/>
      <c r="TV17" s="107"/>
      <c r="TW17" s="107"/>
      <c r="TX17" s="107"/>
      <c r="TY17" s="107"/>
      <c r="TZ17" s="107"/>
      <c r="UA17" s="107"/>
      <c r="UB17" s="107"/>
      <c r="UC17" s="107"/>
      <c r="UD17" s="107"/>
      <c r="UE17" s="107"/>
      <c r="UF17" s="107"/>
      <c r="UG17" s="107"/>
      <c r="UH17" s="107"/>
      <c r="UI17" s="107"/>
      <c r="UJ17" s="107"/>
      <c r="UK17" s="107"/>
      <c r="UL17" s="107"/>
      <c r="UM17" s="107"/>
      <c r="UN17" s="107"/>
      <c r="UO17" s="107"/>
      <c r="UP17" s="107"/>
      <c r="UQ17" s="107"/>
      <c r="UR17" s="107"/>
      <c r="US17" s="107"/>
      <c r="UT17" s="107"/>
      <c r="UU17" s="107"/>
      <c r="UV17" s="107"/>
      <c r="UW17" s="107"/>
      <c r="UX17" s="107"/>
      <c r="UY17" s="107"/>
      <c r="UZ17" s="107"/>
      <c r="VA17" s="107"/>
      <c r="VB17" s="107"/>
      <c r="VC17" s="107"/>
      <c r="VD17" s="107"/>
      <c r="VE17" s="107"/>
      <c r="VF17" s="107"/>
      <c r="VG17" s="107"/>
      <c r="VH17" s="107"/>
      <c r="VI17" s="107"/>
      <c r="VJ17" s="107"/>
      <c r="VK17" s="107"/>
      <c r="VL17" s="107"/>
      <c r="VM17" s="107"/>
      <c r="VN17" s="107"/>
      <c r="VO17" s="107"/>
      <c r="VP17" s="107"/>
      <c r="VQ17" s="107"/>
      <c r="VR17" s="107"/>
      <c r="VS17" s="107"/>
      <c r="VT17" s="107"/>
      <c r="VU17" s="107"/>
      <c r="VV17" s="107"/>
      <c r="VW17" s="107"/>
      <c r="VX17" s="107"/>
      <c r="VY17" s="107"/>
      <c r="VZ17" s="107"/>
      <c r="WA17" s="107"/>
      <c r="WB17" s="107"/>
      <c r="WC17" s="107"/>
      <c r="WD17" s="107"/>
      <c r="WE17" s="107"/>
      <c r="WF17" s="107"/>
      <c r="WG17" s="107"/>
      <c r="WH17" s="107"/>
      <c r="WI17" s="107"/>
      <c r="WJ17" s="107"/>
      <c r="WK17" s="107"/>
      <c r="WL17" s="107"/>
      <c r="WM17" s="107"/>
      <c r="WN17" s="107"/>
      <c r="WO17" s="107"/>
      <c r="WP17" s="107"/>
      <c r="WQ17" s="107"/>
      <c r="WR17" s="107"/>
      <c r="WS17" s="107"/>
      <c r="WT17" s="107"/>
      <c r="WU17" s="107"/>
      <c r="WV17" s="107"/>
      <c r="WW17" s="107"/>
      <c r="WX17" s="107"/>
      <c r="WY17" s="107"/>
      <c r="WZ17" s="107"/>
      <c r="XA17" s="107"/>
      <c r="XB17" s="107"/>
      <c r="XC17" s="107"/>
      <c r="XD17" s="107"/>
      <c r="XE17" s="107"/>
      <c r="XF17" s="107"/>
      <c r="XG17" s="107"/>
      <c r="XH17" s="107"/>
      <c r="XI17" s="107"/>
      <c r="XJ17" s="107"/>
      <c r="XK17" s="107"/>
      <c r="XL17" s="107"/>
      <c r="XM17" s="107"/>
      <c r="XN17" s="107"/>
      <c r="XO17" s="107"/>
      <c r="XP17" s="107"/>
      <c r="XQ17" s="107"/>
      <c r="XR17" s="107"/>
      <c r="XS17" s="107"/>
      <c r="XT17" s="107"/>
      <c r="XU17" s="107"/>
      <c r="XV17" s="107"/>
      <c r="XW17" s="107"/>
      <c r="XX17" s="107"/>
      <c r="XY17" s="107"/>
      <c r="XZ17" s="107"/>
      <c r="YA17" s="107"/>
      <c r="YB17" s="107"/>
      <c r="YC17" s="107"/>
      <c r="YD17" s="107"/>
      <c r="YE17" s="107"/>
      <c r="YF17" s="107"/>
      <c r="YG17" s="107"/>
      <c r="YH17" s="107"/>
      <c r="YI17" s="107"/>
      <c r="YJ17" s="107"/>
      <c r="YK17" s="107"/>
      <c r="YL17" s="107"/>
      <c r="YM17" s="107"/>
      <c r="YN17" s="107"/>
      <c r="YO17" s="107"/>
      <c r="YP17" s="107"/>
      <c r="YQ17" s="107"/>
      <c r="YR17" s="107"/>
      <c r="YS17" s="107"/>
      <c r="YT17" s="107"/>
      <c r="YU17" s="107"/>
      <c r="YV17" s="107"/>
      <c r="YW17" s="107"/>
      <c r="YX17" s="107"/>
      <c r="YY17" s="107"/>
      <c r="YZ17" s="107"/>
      <c r="ZA17" s="107"/>
      <c r="ZB17" s="107"/>
      <c r="ZC17" s="107"/>
      <c r="ZD17" s="107"/>
      <c r="ZE17" s="107"/>
      <c r="ZF17" s="107"/>
      <c r="ZG17" s="107"/>
      <c r="ZH17" s="107"/>
      <c r="ZI17" s="107"/>
      <c r="ZJ17" s="107"/>
      <c r="ZK17" s="107"/>
      <c r="ZL17" s="107"/>
      <c r="ZM17" s="107"/>
      <c r="ZN17" s="107"/>
      <c r="ZO17" s="107"/>
      <c r="ZP17" s="107"/>
      <c r="ZQ17" s="107"/>
      <c r="ZR17" s="107"/>
      <c r="ZS17" s="107"/>
      <c r="ZT17" s="107"/>
      <c r="ZU17" s="107"/>
      <c r="ZV17" s="107"/>
      <c r="ZW17" s="107"/>
      <c r="ZX17" s="107"/>
      <c r="ZY17" s="107"/>
      <c r="ZZ17" s="107"/>
      <c r="AAA17" s="107"/>
      <c r="AAB17" s="107"/>
      <c r="AAC17" s="107"/>
      <c r="AAD17" s="107"/>
      <c r="AAE17" s="107"/>
      <c r="AAF17" s="107"/>
      <c r="AAG17" s="107"/>
      <c r="AAH17" s="107"/>
      <c r="AAI17" s="107"/>
      <c r="AAJ17" s="107"/>
      <c r="AAK17" s="107"/>
      <c r="AAL17" s="107"/>
      <c r="AAM17" s="107"/>
      <c r="AAN17" s="107"/>
      <c r="AAO17" s="107"/>
      <c r="AAP17" s="107"/>
      <c r="AAQ17" s="107"/>
      <c r="AAR17" s="107"/>
      <c r="AAS17" s="107"/>
      <c r="AAT17" s="107"/>
      <c r="AAU17" s="107"/>
      <c r="AAV17" s="107"/>
      <c r="AAW17" s="107"/>
      <c r="AAX17" s="107"/>
      <c r="AAY17" s="107"/>
      <c r="AAZ17" s="107"/>
      <c r="ABA17" s="107"/>
      <c r="ABB17" s="107"/>
      <c r="ABC17" s="107"/>
      <c r="ABD17" s="107"/>
      <c r="ABE17" s="107"/>
      <c r="ABF17" s="107"/>
      <c r="ABG17" s="107"/>
      <c r="ABH17" s="107"/>
      <c r="ABI17" s="107"/>
      <c r="ABJ17" s="107"/>
      <c r="ABK17" s="107"/>
      <c r="ABL17" s="107"/>
      <c r="ABM17" s="107"/>
      <c r="ABN17" s="107"/>
      <c r="ABO17" s="107"/>
      <c r="ABP17" s="107"/>
      <c r="ABQ17" s="107"/>
      <c r="ABR17" s="107"/>
      <c r="ABS17" s="107"/>
      <c r="ABT17" s="107"/>
      <c r="ABU17" s="107"/>
      <c r="ABV17" s="107"/>
      <c r="ABW17" s="107"/>
      <c r="ABX17" s="107"/>
      <c r="ABY17" s="107"/>
      <c r="ABZ17" s="107"/>
      <c r="ACA17" s="107"/>
      <c r="ACB17" s="107"/>
      <c r="ACC17" s="107"/>
      <c r="ACD17" s="107"/>
      <c r="ACE17" s="107"/>
      <c r="ACF17" s="107"/>
      <c r="ACG17" s="107"/>
      <c r="ACH17" s="107"/>
      <c r="ACI17" s="107"/>
      <c r="ACJ17" s="107"/>
      <c r="ACK17" s="107"/>
      <c r="ACL17" s="107"/>
      <c r="ACM17" s="107"/>
      <c r="ACN17" s="107"/>
      <c r="ACO17" s="107"/>
      <c r="ACP17" s="107"/>
      <c r="ACQ17" s="107"/>
      <c r="ACR17" s="107"/>
      <c r="ACS17" s="107"/>
      <c r="ACT17" s="107"/>
      <c r="ACU17" s="107"/>
      <c r="ACV17" s="107"/>
      <c r="ACW17" s="107"/>
      <c r="ACX17" s="107"/>
      <c r="ACY17" s="107"/>
      <c r="ACZ17" s="107"/>
      <c r="ADA17" s="107"/>
      <c r="ADB17" s="107"/>
      <c r="ADC17" s="107"/>
      <c r="ADD17" s="107"/>
      <c r="ADE17" s="107"/>
      <c r="ADF17" s="107"/>
      <c r="ADG17" s="107"/>
      <c r="ADH17" s="107"/>
      <c r="ADI17" s="107"/>
      <c r="ADJ17" s="107"/>
      <c r="ADK17" s="107"/>
      <c r="ADL17" s="107"/>
      <c r="ADM17" s="107"/>
      <c r="ADN17" s="107"/>
      <c r="ADO17" s="107"/>
      <c r="ADP17" s="107"/>
      <c r="ADQ17" s="107"/>
      <c r="ADR17" s="107"/>
      <c r="ADS17" s="107"/>
      <c r="ADT17" s="107"/>
      <c r="ADU17" s="107"/>
      <c r="ADV17" s="107"/>
      <c r="ADW17" s="107"/>
      <c r="ADX17" s="107"/>
      <c r="ADY17" s="107"/>
      <c r="ADZ17" s="107"/>
      <c r="AEA17" s="107"/>
      <c r="AEB17" s="107"/>
      <c r="AEC17" s="107"/>
      <c r="AED17" s="107"/>
      <c r="AEE17" s="107"/>
      <c r="AEF17" s="107"/>
      <c r="AEG17" s="107"/>
      <c r="AEH17" s="107"/>
      <c r="AEI17" s="107"/>
      <c r="AEJ17" s="107"/>
      <c r="AEK17" s="107"/>
      <c r="AEL17" s="107"/>
      <c r="AEM17" s="107"/>
      <c r="AEN17" s="107"/>
      <c r="AEO17" s="107"/>
      <c r="AEP17" s="107"/>
      <c r="AEQ17" s="107"/>
      <c r="AER17" s="107"/>
      <c r="AES17" s="107"/>
      <c r="AET17" s="107"/>
      <c r="AEU17" s="107"/>
      <c r="AEV17" s="107"/>
      <c r="AEW17" s="107"/>
      <c r="AEX17" s="107"/>
      <c r="AEY17" s="107"/>
      <c r="AEZ17" s="107"/>
      <c r="AFA17" s="107"/>
      <c r="AFB17" s="107"/>
      <c r="AFC17" s="107"/>
      <c r="AFD17" s="107"/>
      <c r="AFE17" s="107"/>
      <c r="AFF17" s="107"/>
      <c r="AFG17" s="107"/>
      <c r="AFH17" s="107"/>
      <c r="AFI17" s="107"/>
      <c r="AFJ17" s="107"/>
      <c r="AFK17" s="107"/>
      <c r="AFL17" s="107"/>
      <c r="AFM17" s="107"/>
      <c r="AFN17" s="107"/>
      <c r="AFO17" s="107"/>
      <c r="AFP17" s="107"/>
      <c r="AFQ17" s="107"/>
      <c r="AFR17" s="107"/>
      <c r="AFS17" s="107"/>
      <c r="AFT17" s="107"/>
      <c r="AFU17" s="107"/>
      <c r="AFV17" s="107"/>
      <c r="AFW17" s="107"/>
      <c r="AFX17" s="107"/>
      <c r="AFY17" s="107"/>
      <c r="AFZ17" s="107"/>
      <c r="AGA17" s="107"/>
      <c r="AGB17" s="107"/>
      <c r="AGC17" s="107"/>
      <c r="AGD17" s="107"/>
      <c r="AGE17" s="107"/>
      <c r="AGF17" s="107"/>
      <c r="AGG17" s="107"/>
      <c r="AGH17" s="107"/>
      <c r="AGI17" s="107"/>
      <c r="AGJ17" s="107"/>
      <c r="AGK17" s="107"/>
      <c r="AGL17" s="107"/>
      <c r="AGM17" s="107"/>
      <c r="AGN17" s="107"/>
      <c r="AGO17" s="107"/>
      <c r="AGP17" s="107"/>
      <c r="AGQ17" s="107"/>
      <c r="AGR17" s="107"/>
      <c r="AGS17" s="107"/>
      <c r="AGT17" s="107"/>
      <c r="AGU17" s="107"/>
      <c r="AGV17" s="107"/>
      <c r="AGW17" s="107"/>
      <c r="AGX17" s="107"/>
      <c r="AGY17" s="107"/>
      <c r="AGZ17" s="107"/>
      <c r="AHA17" s="107"/>
      <c r="AHB17" s="107"/>
      <c r="AHC17" s="107"/>
      <c r="AHD17" s="107"/>
      <c r="AHE17" s="107"/>
      <c r="AHF17" s="107"/>
      <c r="AHG17" s="107"/>
      <c r="AHH17" s="107"/>
      <c r="AHI17" s="107"/>
      <c r="AHJ17" s="107"/>
      <c r="AHK17" s="107"/>
      <c r="AHL17" s="107"/>
      <c r="AHM17" s="107"/>
      <c r="AHN17" s="107"/>
      <c r="AHO17" s="107"/>
      <c r="AHP17" s="107"/>
      <c r="AHQ17" s="107"/>
      <c r="AHR17" s="107"/>
      <c r="AHS17" s="107"/>
      <c r="AHT17" s="107"/>
      <c r="AHU17" s="107"/>
      <c r="AHV17" s="107"/>
      <c r="AHW17" s="107"/>
      <c r="AHX17" s="107"/>
      <c r="AHY17" s="107"/>
      <c r="AHZ17" s="107"/>
      <c r="AIA17" s="107"/>
      <c r="AIB17" s="107"/>
      <c r="AIC17" s="107"/>
      <c r="AID17" s="107"/>
      <c r="AIE17" s="107"/>
      <c r="AIF17" s="107"/>
      <c r="AIG17" s="107"/>
      <c r="AIH17" s="107"/>
      <c r="AII17" s="107"/>
      <c r="AIJ17" s="107"/>
      <c r="AIK17" s="107"/>
      <c r="AIL17" s="107"/>
      <c r="AIM17" s="107"/>
      <c r="AIN17" s="107"/>
      <c r="AIO17" s="107"/>
      <c r="AIP17" s="107"/>
      <c r="AIQ17" s="107"/>
      <c r="AIR17" s="107"/>
      <c r="AIS17" s="107"/>
      <c r="AIT17" s="107"/>
      <c r="AIU17" s="107"/>
      <c r="AIV17" s="107"/>
      <c r="AIW17" s="107"/>
      <c r="AIX17" s="107"/>
      <c r="AIY17" s="107"/>
      <c r="AIZ17" s="107"/>
      <c r="AJA17" s="107"/>
      <c r="AJB17" s="107"/>
      <c r="AJC17" s="107"/>
      <c r="AJD17" s="107"/>
      <c r="AJE17" s="107"/>
      <c r="AJF17" s="107"/>
      <c r="AJG17" s="107"/>
      <c r="AJH17" s="107"/>
      <c r="AJI17" s="107"/>
      <c r="AJJ17" s="107"/>
      <c r="AJK17" s="107"/>
      <c r="AJL17" s="107"/>
      <c r="AJM17" s="107"/>
      <c r="AJN17" s="107"/>
      <c r="AJO17" s="107"/>
      <c r="AJP17" s="107"/>
      <c r="AJQ17" s="107"/>
      <c r="AJR17" s="107"/>
      <c r="AJS17" s="107"/>
      <c r="AJT17" s="107"/>
      <c r="AJU17" s="107"/>
      <c r="AJV17" s="107"/>
      <c r="AJW17" s="107"/>
      <c r="AJX17" s="107"/>
      <c r="AJY17" s="107"/>
      <c r="AJZ17" s="107"/>
      <c r="AKA17" s="107"/>
      <c r="AKB17" s="107"/>
      <c r="AKC17" s="107"/>
      <c r="AKD17" s="107"/>
      <c r="AKE17" s="107"/>
      <c r="AKF17" s="107"/>
      <c r="AKG17" s="107"/>
      <c r="AKH17" s="107"/>
      <c r="AKI17" s="107"/>
      <c r="AKJ17" s="107"/>
      <c r="AKK17" s="107"/>
      <c r="AKL17" s="107"/>
      <c r="AKM17" s="107"/>
      <c r="AKN17" s="107"/>
      <c r="AKO17" s="107"/>
      <c r="AKP17" s="107"/>
      <c r="AKQ17" s="107"/>
      <c r="AKR17" s="107"/>
      <c r="AKS17" s="107"/>
      <c r="AKT17" s="107"/>
      <c r="AKU17" s="107"/>
      <c r="AKV17" s="107"/>
      <c r="AKW17" s="107"/>
      <c r="AKX17" s="107"/>
      <c r="AKY17" s="107"/>
      <c r="AKZ17" s="107"/>
      <c r="ALA17" s="107"/>
      <c r="ALB17" s="107"/>
      <c r="ALC17" s="107"/>
      <c r="ALD17" s="107"/>
      <c r="ALE17" s="107"/>
      <c r="ALF17" s="107"/>
      <c r="ALG17" s="107"/>
      <c r="ALH17" s="107"/>
    </row>
    <row r="18" spans="1:996" s="102" customFormat="1" ht="135" x14ac:dyDescent="0.25">
      <c r="A18" s="205">
        <v>11</v>
      </c>
      <c r="B18" s="192" t="s">
        <v>1300</v>
      </c>
      <c r="C18" s="193" t="s">
        <v>1024</v>
      </c>
      <c r="D18" s="194" t="s">
        <v>1505</v>
      </c>
      <c r="E18" s="196"/>
      <c r="F18" s="22">
        <v>70000000</v>
      </c>
      <c r="G18" s="196" t="s">
        <v>1500</v>
      </c>
      <c r="H18" s="194" t="s">
        <v>992</v>
      </c>
    </row>
    <row r="19" spans="1:996" ht="94.5" x14ac:dyDescent="0.25">
      <c r="A19" s="206">
        <v>12</v>
      </c>
      <c r="B19" s="204" t="s">
        <v>1301</v>
      </c>
      <c r="C19" s="193" t="s">
        <v>1288</v>
      </c>
      <c r="D19" s="194" t="s">
        <v>1220</v>
      </c>
      <c r="E19" s="196"/>
      <c r="F19" s="22">
        <v>33373000</v>
      </c>
      <c r="G19" s="203" t="s">
        <v>1501</v>
      </c>
      <c r="H19" s="224" t="s">
        <v>1289</v>
      </c>
    </row>
    <row r="20" spans="1:996" ht="15.6" customHeight="1" x14ac:dyDescent="0.25">
      <c r="G20" s="131"/>
    </row>
    <row r="21" spans="1:996" ht="15.6" customHeight="1" x14ac:dyDescent="0.25">
      <c r="G21" s="131"/>
    </row>
    <row r="22" spans="1:996" ht="15.6" customHeight="1" x14ac:dyDescent="0.25">
      <c r="G22" s="131"/>
    </row>
    <row r="23" spans="1:996" ht="15.6" customHeight="1" x14ac:dyDescent="0.25">
      <c r="G23" s="131"/>
    </row>
  </sheetData>
  <autoFilter ref="A10:H10" xr:uid="{00000000-0009-0000-0000-000005000000}"/>
  <mergeCells count="4">
    <mergeCell ref="A1:H1"/>
    <mergeCell ref="B2:I2"/>
    <mergeCell ref="B3:H3"/>
    <mergeCell ref="B4:E4"/>
  </mergeCells>
  <pageMargins left="0.39370078740157483" right="0.39370078740157483" top="0.98425196850393704" bottom="0.39370078740157483" header="0.31496062992125984" footer="0.31496062992125984"/>
  <pageSetup paperSize="8" scale="98"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KU154"/>
  <sheetViews>
    <sheetView topLeftCell="A19" zoomScaleNormal="100" workbookViewId="0">
      <selection activeCell="B3" sqref="B3:J3"/>
    </sheetView>
  </sheetViews>
  <sheetFormatPr defaultColWidth="9.140625" defaultRowHeight="15.75" x14ac:dyDescent="0.25"/>
  <cols>
    <col min="1" max="1" width="8.28515625" style="154" customWidth="1"/>
    <col min="2" max="2" width="19.140625" style="9" customWidth="1"/>
    <col min="3" max="3" width="31.42578125" style="11" customWidth="1"/>
    <col min="4" max="4" width="18.28515625" style="11" customWidth="1"/>
    <col min="5" max="6" width="17.42578125" style="101" customWidth="1"/>
    <col min="7" max="7" width="14.5703125" style="101" customWidth="1"/>
    <col min="8" max="8" width="16" style="101" customWidth="1"/>
    <col min="9" max="9" width="38.85546875" style="102" customWidth="1"/>
    <col min="10" max="10" width="24.7109375" style="101" customWidth="1"/>
    <col min="11" max="195" width="9.140625" style="108"/>
    <col min="196" max="196" width="8.28515625" style="108" customWidth="1"/>
    <col min="197" max="197" width="19.140625" style="108" customWidth="1"/>
    <col min="198" max="198" width="31.42578125" style="108" customWidth="1"/>
    <col min="199" max="200" width="19.5703125" style="108" customWidth="1"/>
    <col min="201" max="201" width="17.42578125" style="108" customWidth="1"/>
    <col min="202" max="202" width="14.5703125" style="108" customWidth="1"/>
    <col min="203" max="203" width="16" style="108" customWidth="1"/>
    <col min="204" max="204" width="38.85546875" style="108" customWidth="1"/>
    <col min="205" max="205" width="24.7109375" style="108" customWidth="1"/>
    <col min="206" max="206" width="51.42578125" style="108" customWidth="1"/>
    <col min="207" max="207" width="26.28515625" style="108" customWidth="1"/>
    <col min="208" max="451" width="9.140625" style="108"/>
    <col min="452" max="452" width="8.28515625" style="108" customWidth="1"/>
    <col min="453" max="453" width="19.140625" style="108" customWidth="1"/>
    <col min="454" max="454" width="31.42578125" style="108" customWidth="1"/>
    <col min="455" max="456" width="19.5703125" style="108" customWidth="1"/>
    <col min="457" max="457" width="17.42578125" style="108" customWidth="1"/>
    <col min="458" max="458" width="14.5703125" style="108" customWidth="1"/>
    <col min="459" max="459" width="16" style="108" customWidth="1"/>
    <col min="460" max="460" width="38.85546875" style="108" customWidth="1"/>
    <col min="461" max="461" width="24.7109375" style="108" customWidth="1"/>
    <col min="462" max="462" width="51.42578125" style="108" customWidth="1"/>
    <col min="463" max="463" width="26.28515625" style="108" customWidth="1"/>
    <col min="464" max="707" width="9.140625" style="108"/>
    <col min="708" max="708" width="8.28515625" style="108" customWidth="1"/>
    <col min="709" max="709" width="19.140625" style="108" customWidth="1"/>
    <col min="710" max="710" width="31.42578125" style="108" customWidth="1"/>
    <col min="711" max="712" width="19.5703125" style="108" customWidth="1"/>
    <col min="713" max="713" width="17.42578125" style="108" customWidth="1"/>
    <col min="714" max="714" width="14.5703125" style="108" customWidth="1"/>
    <col min="715" max="715" width="16" style="108" customWidth="1"/>
    <col min="716" max="716" width="38.85546875" style="108" customWidth="1"/>
    <col min="717" max="717" width="24.7109375" style="108" customWidth="1"/>
    <col min="718" max="718" width="51.42578125" style="108" customWidth="1"/>
    <col min="719" max="719" width="26.28515625" style="108" customWidth="1"/>
    <col min="720" max="963" width="9.140625" style="108"/>
    <col min="964" max="964" width="8.28515625" style="108" customWidth="1"/>
    <col min="965" max="965" width="19.140625" style="108" customWidth="1"/>
    <col min="966" max="966" width="31.42578125" style="108" customWidth="1"/>
    <col min="967" max="968" width="19.5703125" style="108" customWidth="1"/>
    <col min="969" max="969" width="17.42578125" style="108" customWidth="1"/>
    <col min="970" max="970" width="14.5703125" style="108" customWidth="1"/>
    <col min="971" max="971" width="16" style="108" customWidth="1"/>
    <col min="972" max="972" width="38.85546875" style="108" customWidth="1"/>
    <col min="973" max="973" width="24.7109375" style="108" customWidth="1"/>
    <col min="974" max="974" width="51.42578125" style="108" customWidth="1"/>
    <col min="975" max="975" width="26.28515625" style="108" customWidth="1"/>
    <col min="976" max="1219" width="9.140625" style="108"/>
    <col min="1220" max="1220" width="8.28515625" style="108" customWidth="1"/>
    <col min="1221" max="1221" width="19.140625" style="108" customWidth="1"/>
    <col min="1222" max="1222" width="31.42578125" style="108" customWidth="1"/>
    <col min="1223" max="1224" width="19.5703125" style="108" customWidth="1"/>
    <col min="1225" max="1225" width="17.42578125" style="108" customWidth="1"/>
    <col min="1226" max="1226" width="14.5703125" style="108" customWidth="1"/>
    <col min="1227" max="1227" width="16" style="108" customWidth="1"/>
    <col min="1228" max="1228" width="38.85546875" style="108" customWidth="1"/>
    <col min="1229" max="1229" width="24.7109375" style="108" customWidth="1"/>
    <col min="1230" max="1230" width="51.42578125" style="108" customWidth="1"/>
    <col min="1231" max="1231" width="26.28515625" style="108" customWidth="1"/>
    <col min="1232" max="1475" width="9.140625" style="108"/>
    <col min="1476" max="1476" width="8.28515625" style="108" customWidth="1"/>
    <col min="1477" max="1477" width="19.140625" style="108" customWidth="1"/>
    <col min="1478" max="1478" width="31.42578125" style="108" customWidth="1"/>
    <col min="1479" max="1480" width="19.5703125" style="108" customWidth="1"/>
    <col min="1481" max="1481" width="17.42578125" style="108" customWidth="1"/>
    <col min="1482" max="1482" width="14.5703125" style="108" customWidth="1"/>
    <col min="1483" max="1483" width="16" style="108" customWidth="1"/>
    <col min="1484" max="1484" width="38.85546875" style="108" customWidth="1"/>
    <col min="1485" max="1485" width="24.7109375" style="108" customWidth="1"/>
    <col min="1486" max="1486" width="51.42578125" style="108" customWidth="1"/>
    <col min="1487" max="1487" width="26.28515625" style="108" customWidth="1"/>
    <col min="1488" max="1731" width="9.140625" style="108"/>
    <col min="1732" max="1732" width="8.28515625" style="108" customWidth="1"/>
    <col min="1733" max="1733" width="19.140625" style="108" customWidth="1"/>
    <col min="1734" max="1734" width="31.42578125" style="108" customWidth="1"/>
    <col min="1735" max="1736" width="19.5703125" style="108" customWidth="1"/>
    <col min="1737" max="1737" width="17.42578125" style="108" customWidth="1"/>
    <col min="1738" max="1738" width="14.5703125" style="108" customWidth="1"/>
    <col min="1739" max="1739" width="16" style="108" customWidth="1"/>
    <col min="1740" max="1740" width="38.85546875" style="108" customWidth="1"/>
    <col min="1741" max="1741" width="24.7109375" style="108" customWidth="1"/>
    <col min="1742" max="1742" width="51.42578125" style="108" customWidth="1"/>
    <col min="1743" max="1743" width="26.28515625" style="108" customWidth="1"/>
    <col min="1744" max="1987" width="9.140625" style="108"/>
    <col min="1988" max="1988" width="8.28515625" style="108" customWidth="1"/>
    <col min="1989" max="1989" width="19.140625" style="108" customWidth="1"/>
    <col min="1990" max="1990" width="31.42578125" style="108" customWidth="1"/>
    <col min="1991" max="1992" width="19.5703125" style="108" customWidth="1"/>
    <col min="1993" max="1993" width="17.42578125" style="108" customWidth="1"/>
    <col min="1994" max="1994" width="14.5703125" style="108" customWidth="1"/>
    <col min="1995" max="1995" width="16" style="108" customWidth="1"/>
    <col min="1996" max="1996" width="38.85546875" style="108" customWidth="1"/>
    <col min="1997" max="1997" width="24.7109375" style="108" customWidth="1"/>
    <col min="1998" max="1998" width="51.42578125" style="108" customWidth="1"/>
    <col min="1999" max="1999" width="26.28515625" style="108" customWidth="1"/>
    <col min="2000" max="2243" width="9.140625" style="108"/>
    <col min="2244" max="2244" width="8.28515625" style="108" customWidth="1"/>
    <col min="2245" max="2245" width="19.140625" style="108" customWidth="1"/>
    <col min="2246" max="2246" width="31.42578125" style="108" customWidth="1"/>
    <col min="2247" max="2248" width="19.5703125" style="108" customWidth="1"/>
    <col min="2249" max="2249" width="17.42578125" style="108" customWidth="1"/>
    <col min="2250" max="2250" width="14.5703125" style="108" customWidth="1"/>
    <col min="2251" max="2251" width="16" style="108" customWidth="1"/>
    <col min="2252" max="2252" width="38.85546875" style="108" customWidth="1"/>
    <col min="2253" max="2253" width="24.7109375" style="108" customWidth="1"/>
    <col min="2254" max="2254" width="51.42578125" style="108" customWidth="1"/>
    <col min="2255" max="2255" width="26.28515625" style="108" customWidth="1"/>
    <col min="2256" max="2499" width="9.140625" style="108"/>
    <col min="2500" max="2500" width="8.28515625" style="108" customWidth="1"/>
    <col min="2501" max="2501" width="19.140625" style="108" customWidth="1"/>
    <col min="2502" max="2502" width="31.42578125" style="108" customWidth="1"/>
    <col min="2503" max="2504" width="19.5703125" style="108" customWidth="1"/>
    <col min="2505" max="2505" width="17.42578125" style="108" customWidth="1"/>
    <col min="2506" max="2506" width="14.5703125" style="108" customWidth="1"/>
    <col min="2507" max="2507" width="16" style="108" customWidth="1"/>
    <col min="2508" max="2508" width="38.85546875" style="108" customWidth="1"/>
    <col min="2509" max="2509" width="24.7109375" style="108" customWidth="1"/>
    <col min="2510" max="2510" width="51.42578125" style="108" customWidth="1"/>
    <col min="2511" max="2511" width="26.28515625" style="108" customWidth="1"/>
    <col min="2512" max="2755" width="9.140625" style="108"/>
    <col min="2756" max="2756" width="8.28515625" style="108" customWidth="1"/>
    <col min="2757" max="2757" width="19.140625" style="108" customWidth="1"/>
    <col min="2758" max="2758" width="31.42578125" style="108" customWidth="1"/>
    <col min="2759" max="2760" width="19.5703125" style="108" customWidth="1"/>
    <col min="2761" max="2761" width="17.42578125" style="108" customWidth="1"/>
    <col min="2762" max="2762" width="14.5703125" style="108" customWidth="1"/>
    <col min="2763" max="2763" width="16" style="108" customWidth="1"/>
    <col min="2764" max="2764" width="38.85546875" style="108" customWidth="1"/>
    <col min="2765" max="2765" width="24.7109375" style="108" customWidth="1"/>
    <col min="2766" max="2766" width="51.42578125" style="108" customWidth="1"/>
    <col min="2767" max="2767" width="26.28515625" style="108" customWidth="1"/>
    <col min="2768" max="3011" width="9.140625" style="108"/>
    <col min="3012" max="3012" width="8.28515625" style="108" customWidth="1"/>
    <col min="3013" max="3013" width="19.140625" style="108" customWidth="1"/>
    <col min="3014" max="3014" width="31.42578125" style="108" customWidth="1"/>
    <col min="3015" max="3016" width="19.5703125" style="108" customWidth="1"/>
    <col min="3017" max="3017" width="17.42578125" style="108" customWidth="1"/>
    <col min="3018" max="3018" width="14.5703125" style="108" customWidth="1"/>
    <col min="3019" max="3019" width="16" style="108" customWidth="1"/>
    <col min="3020" max="3020" width="38.85546875" style="108" customWidth="1"/>
    <col min="3021" max="3021" width="24.7109375" style="108" customWidth="1"/>
    <col min="3022" max="3022" width="51.42578125" style="108" customWidth="1"/>
    <col min="3023" max="3023" width="26.28515625" style="108" customWidth="1"/>
    <col min="3024" max="3267" width="9.140625" style="108"/>
    <col min="3268" max="3268" width="8.28515625" style="108" customWidth="1"/>
    <col min="3269" max="3269" width="19.140625" style="108" customWidth="1"/>
    <col min="3270" max="3270" width="31.42578125" style="108" customWidth="1"/>
    <col min="3271" max="3272" width="19.5703125" style="108" customWidth="1"/>
    <col min="3273" max="3273" width="17.42578125" style="108" customWidth="1"/>
    <col min="3274" max="3274" width="14.5703125" style="108" customWidth="1"/>
    <col min="3275" max="3275" width="16" style="108" customWidth="1"/>
    <col min="3276" max="3276" width="38.85546875" style="108" customWidth="1"/>
    <col min="3277" max="3277" width="24.7109375" style="108" customWidth="1"/>
    <col min="3278" max="3278" width="51.42578125" style="108" customWidth="1"/>
    <col min="3279" max="3279" width="26.28515625" style="108" customWidth="1"/>
    <col min="3280" max="3523" width="9.140625" style="108"/>
    <col min="3524" max="3524" width="8.28515625" style="108" customWidth="1"/>
    <col min="3525" max="3525" width="19.140625" style="108" customWidth="1"/>
    <col min="3526" max="3526" width="31.42578125" style="108" customWidth="1"/>
    <col min="3527" max="3528" width="19.5703125" style="108" customWidth="1"/>
    <col min="3529" max="3529" width="17.42578125" style="108" customWidth="1"/>
    <col min="3530" max="3530" width="14.5703125" style="108" customWidth="1"/>
    <col min="3531" max="3531" width="16" style="108" customWidth="1"/>
    <col min="3532" max="3532" width="38.85546875" style="108" customWidth="1"/>
    <col min="3533" max="3533" width="24.7109375" style="108" customWidth="1"/>
    <col min="3534" max="3534" width="51.42578125" style="108" customWidth="1"/>
    <col min="3535" max="3535" width="26.28515625" style="108" customWidth="1"/>
    <col min="3536" max="3779" width="9.140625" style="108"/>
    <col min="3780" max="3780" width="8.28515625" style="108" customWidth="1"/>
    <col min="3781" max="3781" width="19.140625" style="108" customWidth="1"/>
    <col min="3782" max="3782" width="31.42578125" style="108" customWidth="1"/>
    <col min="3783" max="3784" width="19.5703125" style="108" customWidth="1"/>
    <col min="3785" max="3785" width="17.42578125" style="108" customWidth="1"/>
    <col min="3786" max="3786" width="14.5703125" style="108" customWidth="1"/>
    <col min="3787" max="3787" width="16" style="108" customWidth="1"/>
    <col min="3788" max="3788" width="38.85546875" style="108" customWidth="1"/>
    <col min="3789" max="3789" width="24.7109375" style="108" customWidth="1"/>
    <col min="3790" max="3790" width="51.42578125" style="108" customWidth="1"/>
    <col min="3791" max="3791" width="26.28515625" style="108" customWidth="1"/>
    <col min="3792" max="4035" width="9.140625" style="108"/>
    <col min="4036" max="4036" width="8.28515625" style="108" customWidth="1"/>
    <col min="4037" max="4037" width="19.140625" style="108" customWidth="1"/>
    <col min="4038" max="4038" width="31.42578125" style="108" customWidth="1"/>
    <col min="4039" max="4040" width="19.5703125" style="108" customWidth="1"/>
    <col min="4041" max="4041" width="17.42578125" style="108" customWidth="1"/>
    <col min="4042" max="4042" width="14.5703125" style="108" customWidth="1"/>
    <col min="4043" max="4043" width="16" style="108" customWidth="1"/>
    <col min="4044" max="4044" width="38.85546875" style="108" customWidth="1"/>
    <col min="4045" max="4045" width="24.7109375" style="108" customWidth="1"/>
    <col min="4046" max="4046" width="51.42578125" style="108" customWidth="1"/>
    <col min="4047" max="4047" width="26.28515625" style="108" customWidth="1"/>
    <col min="4048" max="4291" width="9.140625" style="108"/>
    <col min="4292" max="4292" width="8.28515625" style="108" customWidth="1"/>
    <col min="4293" max="4293" width="19.140625" style="108" customWidth="1"/>
    <col min="4294" max="4294" width="31.42578125" style="108" customWidth="1"/>
    <col min="4295" max="4296" width="19.5703125" style="108" customWidth="1"/>
    <col min="4297" max="4297" width="17.42578125" style="108" customWidth="1"/>
    <col min="4298" max="4298" width="14.5703125" style="108" customWidth="1"/>
    <col min="4299" max="4299" width="16" style="108" customWidth="1"/>
    <col min="4300" max="4300" width="38.85546875" style="108" customWidth="1"/>
    <col min="4301" max="4301" width="24.7109375" style="108" customWidth="1"/>
    <col min="4302" max="4302" width="51.42578125" style="108" customWidth="1"/>
    <col min="4303" max="4303" width="26.28515625" style="108" customWidth="1"/>
    <col min="4304" max="4547" width="9.140625" style="108"/>
    <col min="4548" max="4548" width="8.28515625" style="108" customWidth="1"/>
    <col min="4549" max="4549" width="19.140625" style="108" customWidth="1"/>
    <col min="4550" max="4550" width="31.42578125" style="108" customWidth="1"/>
    <col min="4551" max="4552" width="19.5703125" style="108" customWidth="1"/>
    <col min="4553" max="4553" width="17.42578125" style="108" customWidth="1"/>
    <col min="4554" max="4554" width="14.5703125" style="108" customWidth="1"/>
    <col min="4555" max="4555" width="16" style="108" customWidth="1"/>
    <col min="4556" max="4556" width="38.85546875" style="108" customWidth="1"/>
    <col min="4557" max="4557" width="24.7109375" style="108" customWidth="1"/>
    <col min="4558" max="4558" width="51.42578125" style="108" customWidth="1"/>
    <col min="4559" max="4559" width="26.28515625" style="108" customWidth="1"/>
    <col min="4560" max="4803" width="9.140625" style="108"/>
    <col min="4804" max="4804" width="8.28515625" style="108" customWidth="1"/>
    <col min="4805" max="4805" width="19.140625" style="108" customWidth="1"/>
    <col min="4806" max="4806" width="31.42578125" style="108" customWidth="1"/>
    <col min="4807" max="4808" width="19.5703125" style="108" customWidth="1"/>
    <col min="4809" max="4809" width="17.42578125" style="108" customWidth="1"/>
    <col min="4810" max="4810" width="14.5703125" style="108" customWidth="1"/>
    <col min="4811" max="4811" width="16" style="108" customWidth="1"/>
    <col min="4812" max="4812" width="38.85546875" style="108" customWidth="1"/>
    <col min="4813" max="4813" width="24.7109375" style="108" customWidth="1"/>
    <col min="4814" max="4814" width="51.42578125" style="108" customWidth="1"/>
    <col min="4815" max="4815" width="26.28515625" style="108" customWidth="1"/>
    <col min="4816" max="5059" width="9.140625" style="108"/>
    <col min="5060" max="5060" width="8.28515625" style="108" customWidth="1"/>
    <col min="5061" max="5061" width="19.140625" style="108" customWidth="1"/>
    <col min="5062" max="5062" width="31.42578125" style="108" customWidth="1"/>
    <col min="5063" max="5064" width="19.5703125" style="108" customWidth="1"/>
    <col min="5065" max="5065" width="17.42578125" style="108" customWidth="1"/>
    <col min="5066" max="5066" width="14.5703125" style="108" customWidth="1"/>
    <col min="5067" max="5067" width="16" style="108" customWidth="1"/>
    <col min="5068" max="5068" width="38.85546875" style="108" customWidth="1"/>
    <col min="5069" max="5069" width="24.7109375" style="108" customWidth="1"/>
    <col min="5070" max="5070" width="51.42578125" style="108" customWidth="1"/>
    <col min="5071" max="5071" width="26.28515625" style="108" customWidth="1"/>
    <col min="5072" max="5315" width="9.140625" style="108"/>
    <col min="5316" max="5316" width="8.28515625" style="108" customWidth="1"/>
    <col min="5317" max="5317" width="19.140625" style="108" customWidth="1"/>
    <col min="5318" max="5318" width="31.42578125" style="108" customWidth="1"/>
    <col min="5319" max="5320" width="19.5703125" style="108" customWidth="1"/>
    <col min="5321" max="5321" width="17.42578125" style="108" customWidth="1"/>
    <col min="5322" max="5322" width="14.5703125" style="108" customWidth="1"/>
    <col min="5323" max="5323" width="16" style="108" customWidth="1"/>
    <col min="5324" max="5324" width="38.85546875" style="108" customWidth="1"/>
    <col min="5325" max="5325" width="24.7109375" style="108" customWidth="1"/>
    <col min="5326" max="5326" width="51.42578125" style="108" customWidth="1"/>
    <col min="5327" max="5327" width="26.28515625" style="108" customWidth="1"/>
    <col min="5328" max="5571" width="9.140625" style="108"/>
    <col min="5572" max="5572" width="8.28515625" style="108" customWidth="1"/>
    <col min="5573" max="5573" width="19.140625" style="108" customWidth="1"/>
    <col min="5574" max="5574" width="31.42578125" style="108" customWidth="1"/>
    <col min="5575" max="5576" width="19.5703125" style="108" customWidth="1"/>
    <col min="5577" max="5577" width="17.42578125" style="108" customWidth="1"/>
    <col min="5578" max="5578" width="14.5703125" style="108" customWidth="1"/>
    <col min="5579" max="5579" width="16" style="108" customWidth="1"/>
    <col min="5580" max="5580" width="38.85546875" style="108" customWidth="1"/>
    <col min="5581" max="5581" width="24.7109375" style="108" customWidth="1"/>
    <col min="5582" max="5582" width="51.42578125" style="108" customWidth="1"/>
    <col min="5583" max="5583" width="26.28515625" style="108" customWidth="1"/>
    <col min="5584" max="5827" width="9.140625" style="108"/>
    <col min="5828" max="5828" width="8.28515625" style="108" customWidth="1"/>
    <col min="5829" max="5829" width="19.140625" style="108" customWidth="1"/>
    <col min="5830" max="5830" width="31.42578125" style="108" customWidth="1"/>
    <col min="5831" max="5832" width="19.5703125" style="108" customWidth="1"/>
    <col min="5833" max="5833" width="17.42578125" style="108" customWidth="1"/>
    <col min="5834" max="5834" width="14.5703125" style="108" customWidth="1"/>
    <col min="5835" max="5835" width="16" style="108" customWidth="1"/>
    <col min="5836" max="5836" width="38.85546875" style="108" customWidth="1"/>
    <col min="5837" max="5837" width="24.7109375" style="108" customWidth="1"/>
    <col min="5838" max="5838" width="51.42578125" style="108" customWidth="1"/>
    <col min="5839" max="5839" width="26.28515625" style="108" customWidth="1"/>
    <col min="5840" max="6083" width="9.140625" style="108"/>
    <col min="6084" max="6084" width="8.28515625" style="108" customWidth="1"/>
    <col min="6085" max="6085" width="19.140625" style="108" customWidth="1"/>
    <col min="6086" max="6086" width="31.42578125" style="108" customWidth="1"/>
    <col min="6087" max="6088" width="19.5703125" style="108" customWidth="1"/>
    <col min="6089" max="6089" width="17.42578125" style="108" customWidth="1"/>
    <col min="6090" max="6090" width="14.5703125" style="108" customWidth="1"/>
    <col min="6091" max="6091" width="16" style="108" customWidth="1"/>
    <col min="6092" max="6092" width="38.85546875" style="108" customWidth="1"/>
    <col min="6093" max="6093" width="24.7109375" style="108" customWidth="1"/>
    <col min="6094" max="6094" width="51.42578125" style="108" customWidth="1"/>
    <col min="6095" max="6095" width="26.28515625" style="108" customWidth="1"/>
    <col min="6096" max="6339" width="9.140625" style="108"/>
    <col min="6340" max="6340" width="8.28515625" style="108" customWidth="1"/>
    <col min="6341" max="6341" width="19.140625" style="108" customWidth="1"/>
    <col min="6342" max="6342" width="31.42578125" style="108" customWidth="1"/>
    <col min="6343" max="6344" width="19.5703125" style="108" customWidth="1"/>
    <col min="6345" max="6345" width="17.42578125" style="108" customWidth="1"/>
    <col min="6346" max="6346" width="14.5703125" style="108" customWidth="1"/>
    <col min="6347" max="6347" width="16" style="108" customWidth="1"/>
    <col min="6348" max="6348" width="38.85546875" style="108" customWidth="1"/>
    <col min="6349" max="6349" width="24.7109375" style="108" customWidth="1"/>
    <col min="6350" max="6350" width="51.42578125" style="108" customWidth="1"/>
    <col min="6351" max="6351" width="26.28515625" style="108" customWidth="1"/>
    <col min="6352" max="6595" width="9.140625" style="108"/>
    <col min="6596" max="6596" width="8.28515625" style="108" customWidth="1"/>
    <col min="6597" max="6597" width="19.140625" style="108" customWidth="1"/>
    <col min="6598" max="6598" width="31.42578125" style="108" customWidth="1"/>
    <col min="6599" max="6600" width="19.5703125" style="108" customWidth="1"/>
    <col min="6601" max="6601" width="17.42578125" style="108" customWidth="1"/>
    <col min="6602" max="6602" width="14.5703125" style="108" customWidth="1"/>
    <col min="6603" max="6603" width="16" style="108" customWidth="1"/>
    <col min="6604" max="6604" width="38.85546875" style="108" customWidth="1"/>
    <col min="6605" max="6605" width="24.7109375" style="108" customWidth="1"/>
    <col min="6606" max="6606" width="51.42578125" style="108" customWidth="1"/>
    <col min="6607" max="6607" width="26.28515625" style="108" customWidth="1"/>
    <col min="6608" max="6851" width="9.140625" style="108"/>
    <col min="6852" max="6852" width="8.28515625" style="108" customWidth="1"/>
    <col min="6853" max="6853" width="19.140625" style="108" customWidth="1"/>
    <col min="6854" max="6854" width="31.42578125" style="108" customWidth="1"/>
    <col min="6855" max="6856" width="19.5703125" style="108" customWidth="1"/>
    <col min="6857" max="6857" width="17.42578125" style="108" customWidth="1"/>
    <col min="6858" max="6858" width="14.5703125" style="108" customWidth="1"/>
    <col min="6859" max="6859" width="16" style="108" customWidth="1"/>
    <col min="6860" max="6860" width="38.85546875" style="108" customWidth="1"/>
    <col min="6861" max="6861" width="24.7109375" style="108" customWidth="1"/>
    <col min="6862" max="6862" width="51.42578125" style="108" customWidth="1"/>
    <col min="6863" max="6863" width="26.28515625" style="108" customWidth="1"/>
    <col min="6864" max="7107" width="9.140625" style="108"/>
    <col min="7108" max="7108" width="8.28515625" style="108" customWidth="1"/>
    <col min="7109" max="7109" width="19.140625" style="108" customWidth="1"/>
    <col min="7110" max="7110" width="31.42578125" style="108" customWidth="1"/>
    <col min="7111" max="7112" width="19.5703125" style="108" customWidth="1"/>
    <col min="7113" max="7113" width="17.42578125" style="108" customWidth="1"/>
    <col min="7114" max="7114" width="14.5703125" style="108" customWidth="1"/>
    <col min="7115" max="7115" width="16" style="108" customWidth="1"/>
    <col min="7116" max="7116" width="38.85546875" style="108" customWidth="1"/>
    <col min="7117" max="7117" width="24.7109375" style="108" customWidth="1"/>
    <col min="7118" max="7118" width="51.42578125" style="108" customWidth="1"/>
    <col min="7119" max="7119" width="26.28515625" style="108" customWidth="1"/>
    <col min="7120" max="7363" width="9.140625" style="108"/>
    <col min="7364" max="7364" width="8.28515625" style="108" customWidth="1"/>
    <col min="7365" max="7365" width="19.140625" style="108" customWidth="1"/>
    <col min="7366" max="7366" width="31.42578125" style="108" customWidth="1"/>
    <col min="7367" max="7368" width="19.5703125" style="108" customWidth="1"/>
    <col min="7369" max="7369" width="17.42578125" style="108" customWidth="1"/>
    <col min="7370" max="7370" width="14.5703125" style="108" customWidth="1"/>
    <col min="7371" max="7371" width="16" style="108" customWidth="1"/>
    <col min="7372" max="7372" width="38.85546875" style="108" customWidth="1"/>
    <col min="7373" max="7373" width="24.7109375" style="108" customWidth="1"/>
    <col min="7374" max="7374" width="51.42578125" style="108" customWidth="1"/>
    <col min="7375" max="7375" width="26.28515625" style="108" customWidth="1"/>
    <col min="7376" max="7619" width="9.140625" style="108"/>
    <col min="7620" max="7620" width="8.28515625" style="108" customWidth="1"/>
    <col min="7621" max="7621" width="19.140625" style="108" customWidth="1"/>
    <col min="7622" max="7622" width="31.42578125" style="108" customWidth="1"/>
    <col min="7623" max="7624" width="19.5703125" style="108" customWidth="1"/>
    <col min="7625" max="7625" width="17.42578125" style="108" customWidth="1"/>
    <col min="7626" max="7626" width="14.5703125" style="108" customWidth="1"/>
    <col min="7627" max="7627" width="16" style="108" customWidth="1"/>
    <col min="7628" max="7628" width="38.85546875" style="108" customWidth="1"/>
    <col min="7629" max="7629" width="24.7109375" style="108" customWidth="1"/>
    <col min="7630" max="7630" width="51.42578125" style="108" customWidth="1"/>
    <col min="7631" max="7631" width="26.28515625" style="108" customWidth="1"/>
    <col min="7632" max="7875" width="9.140625" style="108"/>
    <col min="7876" max="7876" width="8.28515625" style="108" customWidth="1"/>
    <col min="7877" max="7877" width="19.140625" style="108" customWidth="1"/>
    <col min="7878" max="7878" width="31.42578125" style="108" customWidth="1"/>
    <col min="7879" max="7880" width="19.5703125" style="108" customWidth="1"/>
    <col min="7881" max="7881" width="17.42578125" style="108" customWidth="1"/>
    <col min="7882" max="7882" width="14.5703125" style="108" customWidth="1"/>
    <col min="7883" max="7883" width="16" style="108" customWidth="1"/>
    <col min="7884" max="7884" width="38.85546875" style="108" customWidth="1"/>
    <col min="7885" max="7885" width="24.7109375" style="108" customWidth="1"/>
    <col min="7886" max="7886" width="51.42578125" style="108" customWidth="1"/>
    <col min="7887" max="7887" width="26.28515625" style="108" customWidth="1"/>
    <col min="7888" max="8131" width="9.140625" style="108"/>
    <col min="8132" max="8132" width="8.28515625" style="108" customWidth="1"/>
    <col min="8133" max="8133" width="19.140625" style="108" customWidth="1"/>
    <col min="8134" max="8134" width="31.42578125" style="108" customWidth="1"/>
    <col min="8135" max="8136" width="19.5703125" style="108" customWidth="1"/>
    <col min="8137" max="8137" width="17.42578125" style="108" customWidth="1"/>
    <col min="8138" max="8138" width="14.5703125" style="108" customWidth="1"/>
    <col min="8139" max="8139" width="16" style="108" customWidth="1"/>
    <col min="8140" max="8140" width="38.85546875" style="108" customWidth="1"/>
    <col min="8141" max="8141" width="24.7109375" style="108" customWidth="1"/>
    <col min="8142" max="8142" width="51.42578125" style="108" customWidth="1"/>
    <col min="8143" max="8143" width="26.28515625" style="108" customWidth="1"/>
    <col min="8144" max="8387" width="9.140625" style="108"/>
    <col min="8388" max="8388" width="8.28515625" style="108" customWidth="1"/>
    <col min="8389" max="8389" width="19.140625" style="108" customWidth="1"/>
    <col min="8390" max="8390" width="31.42578125" style="108" customWidth="1"/>
    <col min="8391" max="8392" width="19.5703125" style="108" customWidth="1"/>
    <col min="8393" max="8393" width="17.42578125" style="108" customWidth="1"/>
    <col min="8394" max="8394" width="14.5703125" style="108" customWidth="1"/>
    <col min="8395" max="8395" width="16" style="108" customWidth="1"/>
    <col min="8396" max="8396" width="38.85546875" style="108" customWidth="1"/>
    <col min="8397" max="8397" width="24.7109375" style="108" customWidth="1"/>
    <col min="8398" max="8398" width="51.42578125" style="108" customWidth="1"/>
    <col min="8399" max="8399" width="26.28515625" style="108" customWidth="1"/>
    <col min="8400" max="8643" width="9.140625" style="108"/>
    <col min="8644" max="8644" width="8.28515625" style="108" customWidth="1"/>
    <col min="8645" max="8645" width="19.140625" style="108" customWidth="1"/>
    <col min="8646" max="8646" width="31.42578125" style="108" customWidth="1"/>
    <col min="8647" max="8648" width="19.5703125" style="108" customWidth="1"/>
    <col min="8649" max="8649" width="17.42578125" style="108" customWidth="1"/>
    <col min="8650" max="8650" width="14.5703125" style="108" customWidth="1"/>
    <col min="8651" max="8651" width="16" style="108" customWidth="1"/>
    <col min="8652" max="8652" width="38.85546875" style="108" customWidth="1"/>
    <col min="8653" max="8653" width="24.7109375" style="108" customWidth="1"/>
    <col min="8654" max="8654" width="51.42578125" style="108" customWidth="1"/>
    <col min="8655" max="8655" width="26.28515625" style="108" customWidth="1"/>
    <col min="8656" max="8899" width="9.140625" style="108"/>
    <col min="8900" max="8900" width="8.28515625" style="108" customWidth="1"/>
    <col min="8901" max="8901" width="19.140625" style="108" customWidth="1"/>
    <col min="8902" max="8902" width="31.42578125" style="108" customWidth="1"/>
    <col min="8903" max="8904" width="19.5703125" style="108" customWidth="1"/>
    <col min="8905" max="8905" width="17.42578125" style="108" customWidth="1"/>
    <col min="8906" max="8906" width="14.5703125" style="108" customWidth="1"/>
    <col min="8907" max="8907" width="16" style="108" customWidth="1"/>
    <col min="8908" max="8908" width="38.85546875" style="108" customWidth="1"/>
    <col min="8909" max="8909" width="24.7109375" style="108" customWidth="1"/>
    <col min="8910" max="8910" width="51.42578125" style="108" customWidth="1"/>
    <col min="8911" max="8911" width="26.28515625" style="108" customWidth="1"/>
    <col min="8912" max="9155" width="9.140625" style="108"/>
    <col min="9156" max="9156" width="8.28515625" style="108" customWidth="1"/>
    <col min="9157" max="9157" width="19.140625" style="108" customWidth="1"/>
    <col min="9158" max="9158" width="31.42578125" style="108" customWidth="1"/>
    <col min="9159" max="9160" width="19.5703125" style="108" customWidth="1"/>
    <col min="9161" max="9161" width="17.42578125" style="108" customWidth="1"/>
    <col min="9162" max="9162" width="14.5703125" style="108" customWidth="1"/>
    <col min="9163" max="9163" width="16" style="108" customWidth="1"/>
    <col min="9164" max="9164" width="38.85546875" style="108" customWidth="1"/>
    <col min="9165" max="9165" width="24.7109375" style="108" customWidth="1"/>
    <col min="9166" max="9166" width="51.42578125" style="108" customWidth="1"/>
    <col min="9167" max="9167" width="26.28515625" style="108" customWidth="1"/>
    <col min="9168" max="9411" width="9.140625" style="108"/>
    <col min="9412" max="9412" width="8.28515625" style="108" customWidth="1"/>
    <col min="9413" max="9413" width="19.140625" style="108" customWidth="1"/>
    <col min="9414" max="9414" width="31.42578125" style="108" customWidth="1"/>
    <col min="9415" max="9416" width="19.5703125" style="108" customWidth="1"/>
    <col min="9417" max="9417" width="17.42578125" style="108" customWidth="1"/>
    <col min="9418" max="9418" width="14.5703125" style="108" customWidth="1"/>
    <col min="9419" max="9419" width="16" style="108" customWidth="1"/>
    <col min="9420" max="9420" width="38.85546875" style="108" customWidth="1"/>
    <col min="9421" max="9421" width="24.7109375" style="108" customWidth="1"/>
    <col min="9422" max="9422" width="51.42578125" style="108" customWidth="1"/>
    <col min="9423" max="9423" width="26.28515625" style="108" customWidth="1"/>
    <col min="9424" max="9667" width="9.140625" style="108"/>
    <col min="9668" max="9668" width="8.28515625" style="108" customWidth="1"/>
    <col min="9669" max="9669" width="19.140625" style="108" customWidth="1"/>
    <col min="9670" max="9670" width="31.42578125" style="108" customWidth="1"/>
    <col min="9671" max="9672" width="19.5703125" style="108" customWidth="1"/>
    <col min="9673" max="9673" width="17.42578125" style="108" customWidth="1"/>
    <col min="9674" max="9674" width="14.5703125" style="108" customWidth="1"/>
    <col min="9675" max="9675" width="16" style="108" customWidth="1"/>
    <col min="9676" max="9676" width="38.85546875" style="108" customWidth="1"/>
    <col min="9677" max="9677" width="24.7109375" style="108" customWidth="1"/>
    <col min="9678" max="9678" width="51.42578125" style="108" customWidth="1"/>
    <col min="9679" max="9679" width="26.28515625" style="108" customWidth="1"/>
    <col min="9680" max="9923" width="9.140625" style="108"/>
    <col min="9924" max="9924" width="8.28515625" style="108" customWidth="1"/>
    <col min="9925" max="9925" width="19.140625" style="108" customWidth="1"/>
    <col min="9926" max="9926" width="31.42578125" style="108" customWidth="1"/>
    <col min="9927" max="9928" width="19.5703125" style="108" customWidth="1"/>
    <col min="9929" max="9929" width="17.42578125" style="108" customWidth="1"/>
    <col min="9930" max="9930" width="14.5703125" style="108" customWidth="1"/>
    <col min="9931" max="9931" width="16" style="108" customWidth="1"/>
    <col min="9932" max="9932" width="38.85546875" style="108" customWidth="1"/>
    <col min="9933" max="9933" width="24.7109375" style="108" customWidth="1"/>
    <col min="9934" max="9934" width="51.42578125" style="108" customWidth="1"/>
    <col min="9935" max="9935" width="26.28515625" style="108" customWidth="1"/>
    <col min="9936" max="10179" width="9.140625" style="108"/>
    <col min="10180" max="10180" width="8.28515625" style="108" customWidth="1"/>
    <col min="10181" max="10181" width="19.140625" style="108" customWidth="1"/>
    <col min="10182" max="10182" width="31.42578125" style="108" customWidth="1"/>
    <col min="10183" max="10184" width="19.5703125" style="108" customWidth="1"/>
    <col min="10185" max="10185" width="17.42578125" style="108" customWidth="1"/>
    <col min="10186" max="10186" width="14.5703125" style="108" customWidth="1"/>
    <col min="10187" max="10187" width="16" style="108" customWidth="1"/>
    <col min="10188" max="10188" width="38.85546875" style="108" customWidth="1"/>
    <col min="10189" max="10189" width="24.7109375" style="108" customWidth="1"/>
    <col min="10190" max="10190" width="51.42578125" style="108" customWidth="1"/>
    <col min="10191" max="10191" width="26.28515625" style="108" customWidth="1"/>
    <col min="10192" max="10435" width="9.140625" style="108"/>
    <col min="10436" max="10436" width="8.28515625" style="108" customWidth="1"/>
    <col min="10437" max="10437" width="19.140625" style="108" customWidth="1"/>
    <col min="10438" max="10438" width="31.42578125" style="108" customWidth="1"/>
    <col min="10439" max="10440" width="19.5703125" style="108" customWidth="1"/>
    <col min="10441" max="10441" width="17.42578125" style="108" customWidth="1"/>
    <col min="10442" max="10442" width="14.5703125" style="108" customWidth="1"/>
    <col min="10443" max="10443" width="16" style="108" customWidth="1"/>
    <col min="10444" max="10444" width="38.85546875" style="108" customWidth="1"/>
    <col min="10445" max="10445" width="24.7109375" style="108" customWidth="1"/>
    <col min="10446" max="10446" width="51.42578125" style="108" customWidth="1"/>
    <col min="10447" max="10447" width="26.28515625" style="108" customWidth="1"/>
    <col min="10448" max="10691" width="9.140625" style="108"/>
    <col min="10692" max="10692" width="8.28515625" style="108" customWidth="1"/>
    <col min="10693" max="10693" width="19.140625" style="108" customWidth="1"/>
    <col min="10694" max="10694" width="31.42578125" style="108" customWidth="1"/>
    <col min="10695" max="10696" width="19.5703125" style="108" customWidth="1"/>
    <col min="10697" max="10697" width="17.42578125" style="108" customWidth="1"/>
    <col min="10698" max="10698" width="14.5703125" style="108" customWidth="1"/>
    <col min="10699" max="10699" width="16" style="108" customWidth="1"/>
    <col min="10700" max="10700" width="38.85546875" style="108" customWidth="1"/>
    <col min="10701" max="10701" width="24.7109375" style="108" customWidth="1"/>
    <col min="10702" max="10702" width="51.42578125" style="108" customWidth="1"/>
    <col min="10703" max="10703" width="26.28515625" style="108" customWidth="1"/>
    <col min="10704" max="10947" width="9.140625" style="108"/>
    <col min="10948" max="10948" width="8.28515625" style="108" customWidth="1"/>
    <col min="10949" max="10949" width="19.140625" style="108" customWidth="1"/>
    <col min="10950" max="10950" width="31.42578125" style="108" customWidth="1"/>
    <col min="10951" max="10952" width="19.5703125" style="108" customWidth="1"/>
    <col min="10953" max="10953" width="17.42578125" style="108" customWidth="1"/>
    <col min="10954" max="10954" width="14.5703125" style="108" customWidth="1"/>
    <col min="10955" max="10955" width="16" style="108" customWidth="1"/>
    <col min="10956" max="10956" width="38.85546875" style="108" customWidth="1"/>
    <col min="10957" max="10957" width="24.7109375" style="108" customWidth="1"/>
    <col min="10958" max="10958" width="51.42578125" style="108" customWidth="1"/>
    <col min="10959" max="10959" width="26.28515625" style="108" customWidth="1"/>
    <col min="10960" max="11203" width="9.140625" style="108"/>
    <col min="11204" max="11204" width="8.28515625" style="108" customWidth="1"/>
    <col min="11205" max="11205" width="19.140625" style="108" customWidth="1"/>
    <col min="11206" max="11206" width="31.42578125" style="108" customWidth="1"/>
    <col min="11207" max="11208" width="19.5703125" style="108" customWidth="1"/>
    <col min="11209" max="11209" width="17.42578125" style="108" customWidth="1"/>
    <col min="11210" max="11210" width="14.5703125" style="108" customWidth="1"/>
    <col min="11211" max="11211" width="16" style="108" customWidth="1"/>
    <col min="11212" max="11212" width="38.85546875" style="108" customWidth="1"/>
    <col min="11213" max="11213" width="24.7109375" style="108" customWidth="1"/>
    <col min="11214" max="11214" width="51.42578125" style="108" customWidth="1"/>
    <col min="11215" max="11215" width="26.28515625" style="108" customWidth="1"/>
    <col min="11216" max="11459" width="9.140625" style="108"/>
    <col min="11460" max="11460" width="8.28515625" style="108" customWidth="1"/>
    <col min="11461" max="11461" width="19.140625" style="108" customWidth="1"/>
    <col min="11462" max="11462" width="31.42578125" style="108" customWidth="1"/>
    <col min="11463" max="11464" width="19.5703125" style="108" customWidth="1"/>
    <col min="11465" max="11465" width="17.42578125" style="108" customWidth="1"/>
    <col min="11466" max="11466" width="14.5703125" style="108" customWidth="1"/>
    <col min="11467" max="11467" width="16" style="108" customWidth="1"/>
    <col min="11468" max="11468" width="38.85546875" style="108" customWidth="1"/>
    <col min="11469" max="11469" width="24.7109375" style="108" customWidth="1"/>
    <col min="11470" max="11470" width="51.42578125" style="108" customWidth="1"/>
    <col min="11471" max="11471" width="26.28515625" style="108" customWidth="1"/>
    <col min="11472" max="11715" width="9.140625" style="108"/>
    <col min="11716" max="11716" width="8.28515625" style="108" customWidth="1"/>
    <col min="11717" max="11717" width="19.140625" style="108" customWidth="1"/>
    <col min="11718" max="11718" width="31.42578125" style="108" customWidth="1"/>
    <col min="11719" max="11720" width="19.5703125" style="108" customWidth="1"/>
    <col min="11721" max="11721" width="17.42578125" style="108" customWidth="1"/>
    <col min="11722" max="11722" width="14.5703125" style="108" customWidth="1"/>
    <col min="11723" max="11723" width="16" style="108" customWidth="1"/>
    <col min="11724" max="11724" width="38.85546875" style="108" customWidth="1"/>
    <col min="11725" max="11725" width="24.7109375" style="108" customWidth="1"/>
    <col min="11726" max="11726" width="51.42578125" style="108" customWidth="1"/>
    <col min="11727" max="11727" width="26.28515625" style="108" customWidth="1"/>
    <col min="11728" max="11971" width="9.140625" style="108"/>
    <col min="11972" max="11972" width="8.28515625" style="108" customWidth="1"/>
    <col min="11973" max="11973" width="19.140625" style="108" customWidth="1"/>
    <col min="11974" max="11974" width="31.42578125" style="108" customWidth="1"/>
    <col min="11975" max="11976" width="19.5703125" style="108" customWidth="1"/>
    <col min="11977" max="11977" width="17.42578125" style="108" customWidth="1"/>
    <col min="11978" max="11978" width="14.5703125" style="108" customWidth="1"/>
    <col min="11979" max="11979" width="16" style="108" customWidth="1"/>
    <col min="11980" max="11980" width="38.85546875" style="108" customWidth="1"/>
    <col min="11981" max="11981" width="24.7109375" style="108" customWidth="1"/>
    <col min="11982" max="11982" width="51.42578125" style="108" customWidth="1"/>
    <col min="11983" max="11983" width="26.28515625" style="108" customWidth="1"/>
    <col min="11984" max="12227" width="9.140625" style="108"/>
    <col min="12228" max="12228" width="8.28515625" style="108" customWidth="1"/>
    <col min="12229" max="12229" width="19.140625" style="108" customWidth="1"/>
    <col min="12230" max="12230" width="31.42578125" style="108" customWidth="1"/>
    <col min="12231" max="12232" width="19.5703125" style="108" customWidth="1"/>
    <col min="12233" max="12233" width="17.42578125" style="108" customWidth="1"/>
    <col min="12234" max="12234" width="14.5703125" style="108" customWidth="1"/>
    <col min="12235" max="12235" width="16" style="108" customWidth="1"/>
    <col min="12236" max="12236" width="38.85546875" style="108" customWidth="1"/>
    <col min="12237" max="12237" width="24.7109375" style="108" customWidth="1"/>
    <col min="12238" max="12238" width="51.42578125" style="108" customWidth="1"/>
    <col min="12239" max="12239" width="26.28515625" style="108" customWidth="1"/>
    <col min="12240" max="12483" width="9.140625" style="108"/>
    <col min="12484" max="12484" width="8.28515625" style="108" customWidth="1"/>
    <col min="12485" max="12485" width="19.140625" style="108" customWidth="1"/>
    <col min="12486" max="12486" width="31.42578125" style="108" customWidth="1"/>
    <col min="12487" max="12488" width="19.5703125" style="108" customWidth="1"/>
    <col min="12489" max="12489" width="17.42578125" style="108" customWidth="1"/>
    <col min="12490" max="12490" width="14.5703125" style="108" customWidth="1"/>
    <col min="12491" max="12491" width="16" style="108" customWidth="1"/>
    <col min="12492" max="12492" width="38.85546875" style="108" customWidth="1"/>
    <col min="12493" max="12493" width="24.7109375" style="108" customWidth="1"/>
    <col min="12494" max="12494" width="51.42578125" style="108" customWidth="1"/>
    <col min="12495" max="12495" width="26.28515625" style="108" customWidth="1"/>
    <col min="12496" max="12739" width="9.140625" style="108"/>
    <col min="12740" max="12740" width="8.28515625" style="108" customWidth="1"/>
    <col min="12741" max="12741" width="19.140625" style="108" customWidth="1"/>
    <col min="12742" max="12742" width="31.42578125" style="108" customWidth="1"/>
    <col min="12743" max="12744" width="19.5703125" style="108" customWidth="1"/>
    <col min="12745" max="12745" width="17.42578125" style="108" customWidth="1"/>
    <col min="12746" max="12746" width="14.5703125" style="108" customWidth="1"/>
    <col min="12747" max="12747" width="16" style="108" customWidth="1"/>
    <col min="12748" max="12748" width="38.85546875" style="108" customWidth="1"/>
    <col min="12749" max="12749" width="24.7109375" style="108" customWidth="1"/>
    <col min="12750" max="12750" width="51.42578125" style="108" customWidth="1"/>
    <col min="12751" max="12751" width="26.28515625" style="108" customWidth="1"/>
    <col min="12752" max="12995" width="9.140625" style="108"/>
    <col min="12996" max="12996" width="8.28515625" style="108" customWidth="1"/>
    <col min="12997" max="12997" width="19.140625" style="108" customWidth="1"/>
    <col min="12998" max="12998" width="31.42578125" style="108" customWidth="1"/>
    <col min="12999" max="13000" width="19.5703125" style="108" customWidth="1"/>
    <col min="13001" max="13001" width="17.42578125" style="108" customWidth="1"/>
    <col min="13002" max="13002" width="14.5703125" style="108" customWidth="1"/>
    <col min="13003" max="13003" width="16" style="108" customWidth="1"/>
    <col min="13004" max="13004" width="38.85546875" style="108" customWidth="1"/>
    <col min="13005" max="13005" width="24.7109375" style="108" customWidth="1"/>
    <col min="13006" max="13006" width="51.42578125" style="108" customWidth="1"/>
    <col min="13007" max="13007" width="26.28515625" style="108" customWidth="1"/>
    <col min="13008" max="13251" width="9.140625" style="108"/>
    <col min="13252" max="13252" width="8.28515625" style="108" customWidth="1"/>
    <col min="13253" max="13253" width="19.140625" style="108" customWidth="1"/>
    <col min="13254" max="13254" width="31.42578125" style="108" customWidth="1"/>
    <col min="13255" max="13256" width="19.5703125" style="108" customWidth="1"/>
    <col min="13257" max="13257" width="17.42578125" style="108" customWidth="1"/>
    <col min="13258" max="13258" width="14.5703125" style="108" customWidth="1"/>
    <col min="13259" max="13259" width="16" style="108" customWidth="1"/>
    <col min="13260" max="13260" width="38.85546875" style="108" customWidth="1"/>
    <col min="13261" max="13261" width="24.7109375" style="108" customWidth="1"/>
    <col min="13262" max="13262" width="51.42578125" style="108" customWidth="1"/>
    <col min="13263" max="13263" width="26.28515625" style="108" customWidth="1"/>
    <col min="13264" max="13507" width="9.140625" style="108"/>
    <col min="13508" max="13508" width="8.28515625" style="108" customWidth="1"/>
    <col min="13509" max="13509" width="19.140625" style="108" customWidth="1"/>
    <col min="13510" max="13510" width="31.42578125" style="108" customWidth="1"/>
    <col min="13511" max="13512" width="19.5703125" style="108" customWidth="1"/>
    <col min="13513" max="13513" width="17.42578125" style="108" customWidth="1"/>
    <col min="13514" max="13514" width="14.5703125" style="108" customWidth="1"/>
    <col min="13515" max="13515" width="16" style="108" customWidth="1"/>
    <col min="13516" max="13516" width="38.85546875" style="108" customWidth="1"/>
    <col min="13517" max="13517" width="24.7109375" style="108" customWidth="1"/>
    <col min="13518" max="13518" width="51.42578125" style="108" customWidth="1"/>
    <col min="13519" max="13519" width="26.28515625" style="108" customWidth="1"/>
    <col min="13520" max="13763" width="9.140625" style="108"/>
    <col min="13764" max="13764" width="8.28515625" style="108" customWidth="1"/>
    <col min="13765" max="13765" width="19.140625" style="108" customWidth="1"/>
    <col min="13766" max="13766" width="31.42578125" style="108" customWidth="1"/>
    <col min="13767" max="13768" width="19.5703125" style="108" customWidth="1"/>
    <col min="13769" max="13769" width="17.42578125" style="108" customWidth="1"/>
    <col min="13770" max="13770" width="14.5703125" style="108" customWidth="1"/>
    <col min="13771" max="13771" width="16" style="108" customWidth="1"/>
    <col min="13772" max="13772" width="38.85546875" style="108" customWidth="1"/>
    <col min="13773" max="13773" width="24.7109375" style="108" customWidth="1"/>
    <col min="13774" max="13774" width="51.42578125" style="108" customWidth="1"/>
    <col min="13775" max="13775" width="26.28515625" style="108" customWidth="1"/>
    <col min="13776" max="14019" width="9.140625" style="108"/>
    <col min="14020" max="14020" width="8.28515625" style="108" customWidth="1"/>
    <col min="14021" max="14021" width="19.140625" style="108" customWidth="1"/>
    <col min="14022" max="14022" width="31.42578125" style="108" customWidth="1"/>
    <col min="14023" max="14024" width="19.5703125" style="108" customWidth="1"/>
    <col min="14025" max="14025" width="17.42578125" style="108" customWidth="1"/>
    <col min="14026" max="14026" width="14.5703125" style="108" customWidth="1"/>
    <col min="14027" max="14027" width="16" style="108" customWidth="1"/>
    <col min="14028" max="14028" width="38.85546875" style="108" customWidth="1"/>
    <col min="14029" max="14029" width="24.7109375" style="108" customWidth="1"/>
    <col min="14030" max="14030" width="51.42578125" style="108" customWidth="1"/>
    <col min="14031" max="14031" width="26.28515625" style="108" customWidth="1"/>
    <col min="14032" max="14275" width="9.140625" style="108"/>
    <col min="14276" max="14276" width="8.28515625" style="108" customWidth="1"/>
    <col min="14277" max="14277" width="19.140625" style="108" customWidth="1"/>
    <col min="14278" max="14278" width="31.42578125" style="108" customWidth="1"/>
    <col min="14279" max="14280" width="19.5703125" style="108" customWidth="1"/>
    <col min="14281" max="14281" width="17.42578125" style="108" customWidth="1"/>
    <col min="14282" max="14282" width="14.5703125" style="108" customWidth="1"/>
    <col min="14283" max="14283" width="16" style="108" customWidth="1"/>
    <col min="14284" max="14284" width="38.85546875" style="108" customWidth="1"/>
    <col min="14285" max="14285" width="24.7109375" style="108" customWidth="1"/>
    <col min="14286" max="14286" width="51.42578125" style="108" customWidth="1"/>
    <col min="14287" max="14287" width="26.28515625" style="108" customWidth="1"/>
    <col min="14288" max="14531" width="9.140625" style="108"/>
    <col min="14532" max="14532" width="8.28515625" style="108" customWidth="1"/>
    <col min="14533" max="14533" width="19.140625" style="108" customWidth="1"/>
    <col min="14534" max="14534" width="31.42578125" style="108" customWidth="1"/>
    <col min="14535" max="14536" width="19.5703125" style="108" customWidth="1"/>
    <col min="14537" max="14537" width="17.42578125" style="108" customWidth="1"/>
    <col min="14538" max="14538" width="14.5703125" style="108" customWidth="1"/>
    <col min="14539" max="14539" width="16" style="108" customWidth="1"/>
    <col min="14540" max="14540" width="38.85546875" style="108" customWidth="1"/>
    <col min="14541" max="14541" width="24.7109375" style="108" customWidth="1"/>
    <col min="14542" max="14542" width="51.42578125" style="108" customWidth="1"/>
    <col min="14543" max="14543" width="26.28515625" style="108" customWidth="1"/>
    <col min="14544" max="14787" width="9.140625" style="108"/>
    <col min="14788" max="14788" width="8.28515625" style="108" customWidth="1"/>
    <col min="14789" max="14789" width="19.140625" style="108" customWidth="1"/>
    <col min="14790" max="14790" width="31.42578125" style="108" customWidth="1"/>
    <col min="14791" max="14792" width="19.5703125" style="108" customWidth="1"/>
    <col min="14793" max="14793" width="17.42578125" style="108" customWidth="1"/>
    <col min="14794" max="14794" width="14.5703125" style="108" customWidth="1"/>
    <col min="14795" max="14795" width="16" style="108" customWidth="1"/>
    <col min="14796" max="14796" width="38.85546875" style="108" customWidth="1"/>
    <col min="14797" max="14797" width="24.7109375" style="108" customWidth="1"/>
    <col min="14798" max="14798" width="51.42578125" style="108" customWidth="1"/>
    <col min="14799" max="14799" width="26.28515625" style="108" customWidth="1"/>
    <col min="14800" max="15043" width="9.140625" style="108"/>
    <col min="15044" max="15044" width="8.28515625" style="108" customWidth="1"/>
    <col min="15045" max="15045" width="19.140625" style="108" customWidth="1"/>
    <col min="15046" max="15046" width="31.42578125" style="108" customWidth="1"/>
    <col min="15047" max="15048" width="19.5703125" style="108" customWidth="1"/>
    <col min="15049" max="15049" width="17.42578125" style="108" customWidth="1"/>
    <col min="15050" max="15050" width="14.5703125" style="108" customWidth="1"/>
    <col min="15051" max="15051" width="16" style="108" customWidth="1"/>
    <col min="15052" max="15052" width="38.85546875" style="108" customWidth="1"/>
    <col min="15053" max="15053" width="24.7109375" style="108" customWidth="1"/>
    <col min="15054" max="15054" width="51.42578125" style="108" customWidth="1"/>
    <col min="15055" max="15055" width="26.28515625" style="108" customWidth="1"/>
    <col min="15056" max="15299" width="9.140625" style="108"/>
    <col min="15300" max="15300" width="8.28515625" style="108" customWidth="1"/>
    <col min="15301" max="15301" width="19.140625" style="108" customWidth="1"/>
    <col min="15302" max="15302" width="31.42578125" style="108" customWidth="1"/>
    <col min="15303" max="15304" width="19.5703125" style="108" customWidth="1"/>
    <col min="15305" max="15305" width="17.42578125" style="108" customWidth="1"/>
    <col min="15306" max="15306" width="14.5703125" style="108" customWidth="1"/>
    <col min="15307" max="15307" width="16" style="108" customWidth="1"/>
    <col min="15308" max="15308" width="38.85546875" style="108" customWidth="1"/>
    <col min="15309" max="15309" width="24.7109375" style="108" customWidth="1"/>
    <col min="15310" max="15310" width="51.42578125" style="108" customWidth="1"/>
    <col min="15311" max="15311" width="26.28515625" style="108" customWidth="1"/>
    <col min="15312" max="15555" width="9.140625" style="108"/>
    <col min="15556" max="15556" width="8.28515625" style="108" customWidth="1"/>
    <col min="15557" max="15557" width="19.140625" style="108" customWidth="1"/>
    <col min="15558" max="15558" width="31.42578125" style="108" customWidth="1"/>
    <col min="15559" max="15560" width="19.5703125" style="108" customWidth="1"/>
    <col min="15561" max="15561" width="17.42578125" style="108" customWidth="1"/>
    <col min="15562" max="15562" width="14.5703125" style="108" customWidth="1"/>
    <col min="15563" max="15563" width="16" style="108" customWidth="1"/>
    <col min="15564" max="15564" width="38.85546875" style="108" customWidth="1"/>
    <col min="15565" max="15565" width="24.7109375" style="108" customWidth="1"/>
    <col min="15566" max="15566" width="51.42578125" style="108" customWidth="1"/>
    <col min="15567" max="15567" width="26.28515625" style="108" customWidth="1"/>
    <col min="15568" max="15811" width="9.140625" style="108"/>
    <col min="15812" max="15812" width="8.28515625" style="108" customWidth="1"/>
    <col min="15813" max="15813" width="19.140625" style="108" customWidth="1"/>
    <col min="15814" max="15814" width="31.42578125" style="108" customWidth="1"/>
    <col min="15815" max="15816" width="19.5703125" style="108" customWidth="1"/>
    <col min="15817" max="15817" width="17.42578125" style="108" customWidth="1"/>
    <col min="15818" max="15818" width="14.5703125" style="108" customWidth="1"/>
    <col min="15819" max="15819" width="16" style="108" customWidth="1"/>
    <col min="15820" max="15820" width="38.85546875" style="108" customWidth="1"/>
    <col min="15821" max="15821" width="24.7109375" style="108" customWidth="1"/>
    <col min="15822" max="15822" width="51.42578125" style="108" customWidth="1"/>
    <col min="15823" max="15823" width="26.28515625" style="108" customWidth="1"/>
    <col min="15824" max="16067" width="9.140625" style="108"/>
    <col min="16068" max="16068" width="8.28515625" style="108" customWidth="1"/>
    <col min="16069" max="16069" width="19.140625" style="108" customWidth="1"/>
    <col min="16070" max="16070" width="31.42578125" style="108" customWidth="1"/>
    <col min="16071" max="16072" width="19.5703125" style="108" customWidth="1"/>
    <col min="16073" max="16073" width="17.42578125" style="108" customWidth="1"/>
    <col min="16074" max="16074" width="14.5703125" style="108" customWidth="1"/>
    <col min="16075" max="16075" width="16" style="108" customWidth="1"/>
    <col min="16076" max="16076" width="38.85546875" style="108" customWidth="1"/>
    <col min="16077" max="16077" width="24.7109375" style="108" customWidth="1"/>
    <col min="16078" max="16078" width="51.42578125" style="108" customWidth="1"/>
    <col min="16079" max="16079" width="26.28515625" style="108" customWidth="1"/>
    <col min="16080" max="16384" width="9.140625" style="108"/>
  </cols>
  <sheetData>
    <row r="1" spans="1:10" ht="15" customHeight="1" x14ac:dyDescent="0.25">
      <c r="A1" s="259"/>
      <c r="B1" s="259"/>
      <c r="C1" s="259"/>
      <c r="D1" s="259"/>
      <c r="E1" s="259"/>
      <c r="F1" s="259"/>
      <c r="G1" s="259"/>
      <c r="H1" s="259"/>
      <c r="I1" s="259"/>
    </row>
    <row r="2" spans="1:10" s="163" customFormat="1" ht="21" customHeight="1" x14ac:dyDescent="0.3">
      <c r="A2" s="158"/>
      <c r="B2" s="262" t="s">
        <v>0</v>
      </c>
      <c r="C2" s="262"/>
      <c r="D2" s="262"/>
      <c r="E2" s="262"/>
      <c r="F2" s="262"/>
      <c r="G2" s="262"/>
      <c r="H2" s="262"/>
      <c r="I2" s="262"/>
      <c r="J2" s="162"/>
    </row>
    <row r="3" spans="1:10" s="92" customFormat="1" ht="15" customHeight="1" x14ac:dyDescent="0.3">
      <c r="A3" s="89"/>
      <c r="B3" s="255" t="s">
        <v>926</v>
      </c>
      <c r="C3" s="255"/>
      <c r="D3" s="255"/>
      <c r="E3" s="255"/>
      <c r="F3" s="255"/>
      <c r="G3" s="255"/>
      <c r="H3" s="255"/>
      <c r="I3" s="255"/>
      <c r="J3" s="255"/>
    </row>
    <row r="4" spans="1:10" s="163" customFormat="1" ht="18" customHeight="1" x14ac:dyDescent="0.3">
      <c r="A4" s="158"/>
      <c r="B4" s="260" t="s">
        <v>240</v>
      </c>
      <c r="C4" s="261"/>
      <c r="D4" s="159"/>
      <c r="E4" s="160"/>
      <c r="F4" s="160"/>
      <c r="G4" s="160"/>
      <c r="H4" s="160"/>
      <c r="I4" s="161"/>
      <c r="J4" s="162"/>
    </row>
    <row r="5" spans="1:10" ht="15" customHeight="1" x14ac:dyDescent="0.25">
      <c r="C5" s="102"/>
      <c r="D5" s="102"/>
    </row>
    <row r="6" spans="1:10" ht="91.9" customHeight="1" x14ac:dyDescent="0.25">
      <c r="A6" s="9"/>
      <c r="B6" s="258" t="s">
        <v>241</v>
      </c>
      <c r="C6" s="257"/>
      <c r="D6" s="257"/>
      <c r="E6" s="257"/>
      <c r="F6" s="257"/>
      <c r="G6" s="257"/>
      <c r="H6" s="257"/>
      <c r="I6" s="227"/>
    </row>
    <row r="8" spans="1:10" x14ac:dyDescent="0.25">
      <c r="B8" s="13" t="s">
        <v>5</v>
      </c>
      <c r="C8" s="227" t="s">
        <v>621</v>
      </c>
      <c r="D8" s="227"/>
      <c r="E8" s="227"/>
      <c r="F8" s="227"/>
      <c r="G8" s="227"/>
      <c r="H8" s="227"/>
      <c r="I8" s="227"/>
    </row>
    <row r="9" spans="1:10" ht="45" x14ac:dyDescent="0.25">
      <c r="A9" s="152" t="s">
        <v>6</v>
      </c>
      <c r="B9" s="152" t="s">
        <v>7</v>
      </c>
      <c r="C9" s="152" t="s">
        <v>8</v>
      </c>
      <c r="D9" s="152" t="s">
        <v>9</v>
      </c>
      <c r="E9" s="152" t="s">
        <v>1135</v>
      </c>
      <c r="F9" s="152" t="s">
        <v>10</v>
      </c>
      <c r="G9" s="152" t="s">
        <v>11</v>
      </c>
      <c r="H9" s="152" t="s">
        <v>12</v>
      </c>
      <c r="I9" s="152" t="s">
        <v>13</v>
      </c>
      <c r="J9" s="152" t="s">
        <v>14</v>
      </c>
    </row>
    <row r="10" spans="1:10" ht="20.45" customHeight="1" x14ac:dyDescent="0.25">
      <c r="A10" s="151">
        <v>1</v>
      </c>
      <c r="B10" s="151">
        <v>2</v>
      </c>
      <c r="C10" s="151">
        <v>3</v>
      </c>
      <c r="D10" s="151">
        <v>4</v>
      </c>
      <c r="E10" s="151">
        <v>5</v>
      </c>
      <c r="F10" s="151">
        <v>6</v>
      </c>
      <c r="G10" s="151">
        <v>7</v>
      </c>
      <c r="H10" s="151">
        <v>8</v>
      </c>
      <c r="I10" s="151">
        <v>9</v>
      </c>
      <c r="J10" s="151">
        <v>10</v>
      </c>
    </row>
    <row r="11" spans="1:10" x14ac:dyDescent="0.25">
      <c r="A11" s="46"/>
      <c r="B11" s="105" t="s">
        <v>15</v>
      </c>
      <c r="C11" s="105"/>
      <c r="D11" s="105"/>
      <c r="E11" s="105"/>
      <c r="F11" s="105"/>
      <c r="G11" s="105"/>
      <c r="H11" s="105"/>
      <c r="I11" s="105"/>
      <c r="J11" s="105"/>
    </row>
    <row r="12" spans="1:10" s="107" customFormat="1" ht="212.25" customHeight="1" x14ac:dyDescent="0.25">
      <c r="A12" s="111">
        <v>1</v>
      </c>
      <c r="B12" s="111" t="s">
        <v>25</v>
      </c>
      <c r="C12" s="112" t="s">
        <v>846</v>
      </c>
      <c r="D12" s="215" t="s">
        <v>1204</v>
      </c>
      <c r="E12" s="153" t="s">
        <v>1359</v>
      </c>
      <c r="F12" s="114">
        <f>25274+3500+8000</f>
        <v>36774</v>
      </c>
      <c r="G12" s="153" t="s">
        <v>19</v>
      </c>
      <c r="H12" s="153" t="s">
        <v>842</v>
      </c>
      <c r="I12" s="78" t="s">
        <v>898</v>
      </c>
      <c r="J12" s="153" t="s">
        <v>576</v>
      </c>
    </row>
    <row r="13" spans="1:10" s="107" customFormat="1" ht="60" x14ac:dyDescent="0.25">
      <c r="A13" s="111">
        <v>2</v>
      </c>
      <c r="B13" s="111" t="s">
        <v>29</v>
      </c>
      <c r="C13" s="112" t="s">
        <v>1102</v>
      </c>
      <c r="D13" s="215" t="s">
        <v>1132</v>
      </c>
      <c r="E13" s="114" t="s">
        <v>1133</v>
      </c>
      <c r="F13" s="114">
        <f>30000+15000*2</f>
        <v>60000</v>
      </c>
      <c r="G13" s="153" t="s">
        <v>19</v>
      </c>
      <c r="H13" s="153" t="s">
        <v>850</v>
      </c>
      <c r="I13" s="104" t="s">
        <v>1106</v>
      </c>
      <c r="J13" s="66" t="s">
        <v>1107</v>
      </c>
    </row>
    <row r="14" spans="1:10" s="107" customFormat="1" ht="75" x14ac:dyDescent="0.25">
      <c r="A14" s="111">
        <v>3</v>
      </c>
      <c r="B14" s="111" t="s">
        <v>885</v>
      </c>
      <c r="C14" s="112" t="s">
        <v>1397</v>
      </c>
      <c r="D14" s="215" t="s">
        <v>1260</v>
      </c>
      <c r="E14" s="114" t="s">
        <v>1360</v>
      </c>
      <c r="F14" s="114">
        <f>10000+1000</f>
        <v>11000</v>
      </c>
      <c r="G14" s="111" t="s">
        <v>19</v>
      </c>
      <c r="H14" s="153" t="s">
        <v>953</v>
      </c>
      <c r="I14" s="104" t="s">
        <v>844</v>
      </c>
      <c r="J14" s="153" t="s">
        <v>1103</v>
      </c>
    </row>
    <row r="15" spans="1:10" s="107" customFormat="1" ht="60" x14ac:dyDescent="0.25">
      <c r="A15" s="111">
        <v>4</v>
      </c>
      <c r="B15" s="111" t="s">
        <v>242</v>
      </c>
      <c r="C15" s="112" t="s">
        <v>1104</v>
      </c>
      <c r="D15" s="215" t="s">
        <v>1261</v>
      </c>
      <c r="E15" s="114" t="s">
        <v>1361</v>
      </c>
      <c r="F15" s="114">
        <v>500000</v>
      </c>
      <c r="G15" s="153" t="s">
        <v>48</v>
      </c>
      <c r="H15" s="153" t="s">
        <v>953</v>
      </c>
      <c r="I15" s="104" t="s">
        <v>243</v>
      </c>
      <c r="J15" s="153" t="s">
        <v>1105</v>
      </c>
    </row>
    <row r="16" spans="1:10" s="107" customFormat="1" ht="45" x14ac:dyDescent="0.25">
      <c r="A16" s="111">
        <v>5</v>
      </c>
      <c r="B16" s="111" t="s">
        <v>352</v>
      </c>
      <c r="C16" s="112" t="s">
        <v>467</v>
      </c>
      <c r="D16" s="215" t="s">
        <v>1132</v>
      </c>
      <c r="E16" s="114" t="s">
        <v>1310</v>
      </c>
      <c r="F16" s="114">
        <v>210000</v>
      </c>
      <c r="G16" s="111" t="s">
        <v>19</v>
      </c>
      <c r="H16" s="153" t="s">
        <v>953</v>
      </c>
      <c r="I16" s="104" t="s">
        <v>600</v>
      </c>
      <c r="J16" s="153" t="s">
        <v>71</v>
      </c>
    </row>
    <row r="17" spans="1:983" s="107" customFormat="1" ht="105" x14ac:dyDescent="0.25">
      <c r="A17" s="111">
        <v>6</v>
      </c>
      <c r="B17" s="110" t="s">
        <v>636</v>
      </c>
      <c r="C17" s="112" t="s">
        <v>695</v>
      </c>
      <c r="D17" s="215" t="s">
        <v>1262</v>
      </c>
      <c r="E17" s="114" t="s">
        <v>1362</v>
      </c>
      <c r="F17" s="114">
        <v>9500</v>
      </c>
      <c r="G17" s="111" t="s">
        <v>19</v>
      </c>
      <c r="H17" s="153" t="s">
        <v>953</v>
      </c>
      <c r="I17" s="104" t="s">
        <v>899</v>
      </c>
      <c r="J17" s="153" t="s">
        <v>696</v>
      </c>
    </row>
    <row r="18" spans="1:983" s="107" customFormat="1" ht="75" x14ac:dyDescent="0.25">
      <c r="A18" s="111">
        <v>7</v>
      </c>
      <c r="B18" s="110" t="s">
        <v>1094</v>
      </c>
      <c r="C18" s="112" t="s">
        <v>1033</v>
      </c>
      <c r="D18" s="215" t="s">
        <v>1263</v>
      </c>
      <c r="E18" s="114"/>
      <c r="F18" s="114">
        <v>2500000</v>
      </c>
      <c r="G18" s="153" t="s">
        <v>840</v>
      </c>
      <c r="H18" s="153" t="s">
        <v>977</v>
      </c>
      <c r="I18" s="104" t="s">
        <v>1482</v>
      </c>
      <c r="J18" s="153" t="s">
        <v>845</v>
      </c>
    </row>
    <row r="19" spans="1:983" s="109" customFormat="1" ht="90" x14ac:dyDescent="0.25">
      <c r="A19" s="111">
        <v>8</v>
      </c>
      <c r="B19" s="110" t="s">
        <v>1095</v>
      </c>
      <c r="C19" s="112" t="s">
        <v>1034</v>
      </c>
      <c r="D19" s="215" t="s">
        <v>1263</v>
      </c>
      <c r="E19" s="114"/>
      <c r="F19" s="114">
        <v>2000000</v>
      </c>
      <c r="G19" s="111" t="s">
        <v>840</v>
      </c>
      <c r="H19" s="153" t="s">
        <v>977</v>
      </c>
      <c r="I19" s="104" t="s">
        <v>951</v>
      </c>
      <c r="J19" s="153" t="s">
        <v>845</v>
      </c>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c r="BA19" s="107"/>
      <c r="BB19" s="107"/>
      <c r="BC19" s="107"/>
      <c r="BD19" s="107"/>
      <c r="BE19" s="107"/>
      <c r="BF19" s="107"/>
      <c r="BG19" s="107"/>
      <c r="BH19" s="107"/>
      <c r="BI19" s="107"/>
      <c r="BJ19" s="107"/>
      <c r="BK19" s="107"/>
      <c r="BL19" s="107"/>
      <c r="BM19" s="107"/>
      <c r="BN19" s="107"/>
      <c r="BO19" s="107"/>
      <c r="BP19" s="107"/>
      <c r="BQ19" s="107"/>
      <c r="BR19" s="107"/>
      <c r="BS19" s="107"/>
      <c r="BT19" s="107"/>
      <c r="BU19" s="107"/>
      <c r="BV19" s="107"/>
      <c r="BW19" s="107"/>
      <c r="BX19" s="107"/>
      <c r="BY19" s="107"/>
      <c r="BZ19" s="107"/>
      <c r="CA19" s="107"/>
      <c r="CB19" s="107"/>
      <c r="CC19" s="107"/>
      <c r="CD19" s="107"/>
      <c r="CE19" s="107"/>
      <c r="CF19" s="107"/>
      <c r="CG19" s="107"/>
      <c r="CH19" s="107"/>
      <c r="CI19" s="107"/>
      <c r="CJ19" s="107"/>
      <c r="CK19" s="107"/>
      <c r="CL19" s="107"/>
      <c r="CM19" s="107"/>
      <c r="CN19" s="107"/>
      <c r="CO19" s="107"/>
      <c r="CP19" s="107"/>
      <c r="CQ19" s="107"/>
      <c r="CR19" s="107"/>
      <c r="CS19" s="107"/>
      <c r="CT19" s="107"/>
      <c r="CU19" s="107"/>
      <c r="CV19" s="107"/>
      <c r="CW19" s="107"/>
      <c r="CX19" s="107"/>
      <c r="CY19" s="107"/>
      <c r="CZ19" s="107"/>
      <c r="DA19" s="107"/>
      <c r="DB19" s="107"/>
      <c r="DC19" s="107"/>
      <c r="DD19" s="107"/>
      <c r="DE19" s="107"/>
      <c r="DF19" s="107"/>
      <c r="DG19" s="107"/>
      <c r="DH19" s="107"/>
      <c r="DI19" s="107"/>
      <c r="DJ19" s="107"/>
      <c r="DK19" s="107"/>
      <c r="DL19" s="107"/>
      <c r="DM19" s="107"/>
      <c r="DN19" s="107"/>
      <c r="DO19" s="107"/>
      <c r="DP19" s="107"/>
      <c r="DQ19" s="107"/>
      <c r="DR19" s="107"/>
      <c r="DS19" s="107"/>
      <c r="DT19" s="107"/>
      <c r="DU19" s="107"/>
      <c r="DV19" s="107"/>
      <c r="DW19" s="107"/>
      <c r="DX19" s="107"/>
      <c r="DY19" s="107"/>
      <c r="DZ19" s="107"/>
      <c r="EA19" s="107"/>
      <c r="EB19" s="107"/>
      <c r="EC19" s="107"/>
      <c r="ED19" s="107"/>
      <c r="EE19" s="107"/>
      <c r="EF19" s="107"/>
      <c r="EG19" s="107"/>
      <c r="EH19" s="107"/>
      <c r="EI19" s="107"/>
      <c r="EJ19" s="107"/>
      <c r="EK19" s="107"/>
      <c r="EL19" s="107"/>
      <c r="EM19" s="107"/>
      <c r="EN19" s="107"/>
      <c r="EO19" s="107"/>
      <c r="EP19" s="107"/>
      <c r="EQ19" s="107"/>
      <c r="ER19" s="107"/>
      <c r="ES19" s="107"/>
      <c r="ET19" s="107"/>
      <c r="EU19" s="107"/>
      <c r="EV19" s="107"/>
      <c r="EW19" s="107"/>
      <c r="EX19" s="107"/>
      <c r="EY19" s="107"/>
      <c r="EZ19" s="107"/>
      <c r="FA19" s="107"/>
      <c r="FB19" s="107"/>
      <c r="FC19" s="107"/>
      <c r="FD19" s="107"/>
      <c r="FE19" s="107"/>
      <c r="FF19" s="107"/>
      <c r="FG19" s="107"/>
      <c r="FH19" s="107"/>
      <c r="FI19" s="107"/>
      <c r="FJ19" s="107"/>
      <c r="FK19" s="107"/>
      <c r="FL19" s="107"/>
      <c r="FM19" s="107"/>
      <c r="FN19" s="107"/>
      <c r="FO19" s="107"/>
      <c r="FP19" s="107"/>
      <c r="FQ19" s="107"/>
      <c r="FR19" s="107"/>
      <c r="FS19" s="107"/>
      <c r="FT19" s="107"/>
      <c r="FU19" s="107"/>
      <c r="FV19" s="107"/>
      <c r="FW19" s="107"/>
      <c r="FX19" s="107"/>
      <c r="FY19" s="107"/>
      <c r="FZ19" s="107"/>
      <c r="GA19" s="107"/>
      <c r="GB19" s="107"/>
      <c r="GC19" s="107"/>
      <c r="GD19" s="107"/>
      <c r="GE19" s="107"/>
      <c r="GF19" s="107"/>
      <c r="GG19" s="107"/>
      <c r="GH19" s="107"/>
      <c r="GI19" s="107"/>
      <c r="GJ19" s="107"/>
      <c r="GK19" s="107"/>
      <c r="GL19" s="107"/>
      <c r="GM19" s="107"/>
      <c r="GN19" s="107"/>
      <c r="GO19" s="107"/>
      <c r="GP19" s="107"/>
      <c r="GQ19" s="107"/>
      <c r="GR19" s="107"/>
      <c r="GS19" s="107"/>
      <c r="GT19" s="107"/>
      <c r="GU19" s="107"/>
      <c r="GV19" s="107"/>
      <c r="GW19" s="107"/>
      <c r="GX19" s="107"/>
      <c r="GY19" s="107"/>
      <c r="GZ19" s="107"/>
      <c r="HA19" s="107"/>
      <c r="HB19" s="107"/>
      <c r="HC19" s="107"/>
      <c r="HD19" s="107"/>
      <c r="HE19" s="107"/>
      <c r="HF19" s="107"/>
      <c r="HG19" s="107"/>
      <c r="HH19" s="107"/>
      <c r="HI19" s="107"/>
      <c r="HJ19" s="107"/>
      <c r="HK19" s="107"/>
      <c r="HL19" s="107"/>
      <c r="HM19" s="107"/>
      <c r="HN19" s="107"/>
      <c r="HO19" s="107"/>
      <c r="HP19" s="107"/>
      <c r="HQ19" s="107"/>
      <c r="HR19" s="107"/>
      <c r="HS19" s="107"/>
      <c r="HT19" s="107"/>
      <c r="HU19" s="107"/>
      <c r="HV19" s="107"/>
      <c r="HW19" s="107"/>
      <c r="HX19" s="107"/>
      <c r="HY19" s="107"/>
      <c r="HZ19" s="107"/>
      <c r="IA19" s="107"/>
      <c r="IB19" s="107"/>
      <c r="IC19" s="107"/>
      <c r="ID19" s="107"/>
      <c r="IE19" s="107"/>
      <c r="IF19" s="107"/>
      <c r="IG19" s="107"/>
      <c r="IH19" s="107"/>
      <c r="II19" s="107"/>
      <c r="IJ19" s="107"/>
      <c r="IK19" s="107"/>
      <c r="IL19" s="107"/>
      <c r="IM19" s="107"/>
      <c r="IN19" s="107"/>
      <c r="IO19" s="107"/>
      <c r="IP19" s="107"/>
      <c r="IQ19" s="107"/>
      <c r="IR19" s="107"/>
      <c r="IS19" s="107"/>
      <c r="IT19" s="107"/>
      <c r="IU19" s="107"/>
      <c r="IV19" s="107"/>
      <c r="IW19" s="107"/>
      <c r="IX19" s="107"/>
      <c r="IY19" s="107"/>
      <c r="IZ19" s="107"/>
      <c r="JA19" s="107"/>
      <c r="JB19" s="107"/>
      <c r="JC19" s="107"/>
      <c r="JD19" s="107"/>
      <c r="JE19" s="107"/>
      <c r="JF19" s="107"/>
      <c r="JG19" s="107"/>
      <c r="JH19" s="107"/>
      <c r="JI19" s="107"/>
      <c r="JJ19" s="107"/>
      <c r="JK19" s="107"/>
      <c r="JL19" s="107"/>
      <c r="JM19" s="107"/>
      <c r="JN19" s="107"/>
      <c r="JO19" s="107"/>
      <c r="JP19" s="107"/>
      <c r="JQ19" s="107"/>
      <c r="JR19" s="107"/>
      <c r="JS19" s="107"/>
      <c r="JT19" s="107"/>
      <c r="JU19" s="107"/>
      <c r="JV19" s="107"/>
      <c r="JW19" s="107"/>
      <c r="JX19" s="107"/>
      <c r="JY19" s="107"/>
      <c r="JZ19" s="107"/>
      <c r="KA19" s="107"/>
      <c r="KB19" s="107"/>
      <c r="KC19" s="107"/>
      <c r="KD19" s="107"/>
      <c r="KE19" s="107"/>
      <c r="KF19" s="107"/>
      <c r="KG19" s="107"/>
      <c r="KH19" s="107"/>
      <c r="KI19" s="107"/>
      <c r="KJ19" s="107"/>
      <c r="KK19" s="107"/>
      <c r="KL19" s="107"/>
      <c r="KM19" s="107"/>
      <c r="KN19" s="107"/>
      <c r="KO19" s="107"/>
      <c r="KP19" s="107"/>
      <c r="KQ19" s="107"/>
      <c r="KR19" s="107"/>
      <c r="KS19" s="107"/>
      <c r="KT19" s="107"/>
      <c r="KU19" s="107"/>
      <c r="KV19" s="107"/>
      <c r="KW19" s="107"/>
      <c r="KX19" s="107"/>
      <c r="KY19" s="107"/>
      <c r="KZ19" s="107"/>
      <c r="LA19" s="107"/>
      <c r="LB19" s="107"/>
      <c r="LC19" s="107"/>
      <c r="LD19" s="107"/>
      <c r="LE19" s="107"/>
      <c r="LF19" s="107"/>
      <c r="LG19" s="107"/>
      <c r="LH19" s="107"/>
      <c r="LI19" s="107"/>
      <c r="LJ19" s="107"/>
      <c r="LK19" s="107"/>
      <c r="LL19" s="107"/>
      <c r="LM19" s="107"/>
      <c r="LN19" s="107"/>
      <c r="LO19" s="107"/>
      <c r="LP19" s="107"/>
      <c r="LQ19" s="107"/>
      <c r="LR19" s="107"/>
      <c r="LS19" s="107"/>
      <c r="LT19" s="107"/>
      <c r="LU19" s="107"/>
      <c r="LV19" s="107"/>
      <c r="LW19" s="107"/>
      <c r="LX19" s="107"/>
      <c r="LY19" s="107"/>
      <c r="LZ19" s="107"/>
      <c r="MA19" s="107"/>
      <c r="MB19" s="107"/>
      <c r="MC19" s="107"/>
      <c r="MD19" s="107"/>
      <c r="ME19" s="107"/>
      <c r="MF19" s="107"/>
      <c r="MG19" s="107"/>
      <c r="MH19" s="107"/>
      <c r="MI19" s="107"/>
      <c r="MJ19" s="107"/>
      <c r="MK19" s="107"/>
      <c r="ML19" s="107"/>
      <c r="MM19" s="107"/>
      <c r="MN19" s="107"/>
      <c r="MO19" s="107"/>
      <c r="MP19" s="107"/>
      <c r="MQ19" s="107"/>
      <c r="MR19" s="107"/>
      <c r="MS19" s="107"/>
      <c r="MT19" s="107"/>
      <c r="MU19" s="107"/>
      <c r="MV19" s="107"/>
      <c r="MW19" s="107"/>
      <c r="MX19" s="107"/>
      <c r="MY19" s="107"/>
      <c r="MZ19" s="107"/>
      <c r="NA19" s="107"/>
      <c r="NB19" s="107"/>
      <c r="NC19" s="107"/>
      <c r="ND19" s="107"/>
      <c r="NE19" s="107"/>
      <c r="NF19" s="107"/>
      <c r="NG19" s="107"/>
      <c r="NH19" s="107"/>
      <c r="NI19" s="107"/>
      <c r="NJ19" s="107"/>
      <c r="NK19" s="107"/>
      <c r="NL19" s="107"/>
      <c r="NM19" s="107"/>
      <c r="NN19" s="107"/>
      <c r="NO19" s="107"/>
      <c r="NP19" s="107"/>
      <c r="NQ19" s="107"/>
      <c r="NR19" s="107"/>
      <c r="NS19" s="107"/>
      <c r="NT19" s="107"/>
      <c r="NU19" s="107"/>
      <c r="NV19" s="107"/>
      <c r="NW19" s="107"/>
      <c r="NX19" s="107"/>
      <c r="NY19" s="107"/>
      <c r="NZ19" s="107"/>
      <c r="OA19" s="107"/>
      <c r="OB19" s="107"/>
      <c r="OC19" s="107"/>
      <c r="OD19" s="107"/>
      <c r="OE19" s="107"/>
      <c r="OF19" s="107"/>
      <c r="OG19" s="107"/>
      <c r="OH19" s="107"/>
      <c r="OI19" s="107"/>
      <c r="OJ19" s="107"/>
      <c r="OK19" s="107"/>
      <c r="OL19" s="107"/>
      <c r="OM19" s="107"/>
      <c r="ON19" s="107"/>
      <c r="OO19" s="107"/>
      <c r="OP19" s="107"/>
      <c r="OQ19" s="107"/>
      <c r="OR19" s="107"/>
      <c r="OS19" s="107"/>
      <c r="OT19" s="107"/>
      <c r="OU19" s="107"/>
      <c r="OV19" s="107"/>
      <c r="OW19" s="107"/>
      <c r="OX19" s="107"/>
      <c r="OY19" s="107"/>
      <c r="OZ19" s="107"/>
      <c r="PA19" s="107"/>
      <c r="PB19" s="107"/>
      <c r="PC19" s="107"/>
      <c r="PD19" s="107"/>
      <c r="PE19" s="107"/>
      <c r="PF19" s="107"/>
      <c r="PG19" s="107"/>
      <c r="PH19" s="107"/>
      <c r="PI19" s="107"/>
      <c r="PJ19" s="107"/>
      <c r="PK19" s="107"/>
      <c r="PL19" s="107"/>
      <c r="PM19" s="107"/>
      <c r="PN19" s="107"/>
      <c r="PO19" s="107"/>
      <c r="PP19" s="107"/>
      <c r="PQ19" s="107"/>
      <c r="PR19" s="107"/>
      <c r="PS19" s="107"/>
      <c r="PT19" s="107"/>
      <c r="PU19" s="107"/>
      <c r="PV19" s="107"/>
      <c r="PW19" s="107"/>
      <c r="PX19" s="107"/>
      <c r="PY19" s="107"/>
      <c r="PZ19" s="107"/>
      <c r="QA19" s="107"/>
      <c r="QB19" s="107"/>
      <c r="QC19" s="107"/>
      <c r="QD19" s="107"/>
      <c r="QE19" s="107"/>
      <c r="QF19" s="107"/>
      <c r="QG19" s="107"/>
      <c r="QH19" s="107"/>
      <c r="QI19" s="107"/>
      <c r="QJ19" s="107"/>
      <c r="QK19" s="107"/>
      <c r="QL19" s="107"/>
      <c r="QM19" s="107"/>
      <c r="QN19" s="107"/>
      <c r="QO19" s="107"/>
      <c r="QP19" s="107"/>
      <c r="QQ19" s="107"/>
      <c r="QR19" s="107"/>
      <c r="QS19" s="107"/>
      <c r="QT19" s="107"/>
      <c r="QU19" s="107"/>
      <c r="QV19" s="107"/>
      <c r="QW19" s="107"/>
      <c r="QX19" s="107"/>
      <c r="QY19" s="107"/>
      <c r="QZ19" s="107"/>
      <c r="RA19" s="107"/>
      <c r="RB19" s="107"/>
      <c r="RC19" s="107"/>
      <c r="RD19" s="107"/>
      <c r="RE19" s="107"/>
      <c r="RF19" s="107"/>
      <c r="RG19" s="107"/>
      <c r="RH19" s="107"/>
      <c r="RI19" s="107"/>
      <c r="RJ19" s="107"/>
      <c r="RK19" s="107"/>
      <c r="RL19" s="107"/>
      <c r="RM19" s="107"/>
      <c r="RN19" s="107"/>
      <c r="RO19" s="107"/>
      <c r="RP19" s="107"/>
      <c r="RQ19" s="107"/>
      <c r="RR19" s="107"/>
      <c r="RS19" s="107"/>
      <c r="RT19" s="107"/>
      <c r="RU19" s="107"/>
      <c r="RV19" s="107"/>
      <c r="RW19" s="107"/>
      <c r="RX19" s="107"/>
      <c r="RY19" s="107"/>
      <c r="RZ19" s="107"/>
      <c r="SA19" s="107"/>
      <c r="SB19" s="107"/>
      <c r="SC19" s="107"/>
      <c r="SD19" s="107"/>
      <c r="SE19" s="107"/>
      <c r="SF19" s="107"/>
      <c r="SG19" s="107"/>
      <c r="SH19" s="107"/>
      <c r="SI19" s="107"/>
      <c r="SJ19" s="107"/>
      <c r="SK19" s="107"/>
      <c r="SL19" s="107"/>
      <c r="SM19" s="107"/>
      <c r="SN19" s="107"/>
      <c r="SO19" s="107"/>
      <c r="SP19" s="107"/>
      <c r="SQ19" s="107"/>
      <c r="SR19" s="107"/>
      <c r="SS19" s="107"/>
      <c r="ST19" s="107"/>
      <c r="SU19" s="107"/>
      <c r="SV19" s="107"/>
      <c r="SW19" s="107"/>
      <c r="SX19" s="107"/>
      <c r="SY19" s="107"/>
      <c r="SZ19" s="107"/>
      <c r="TA19" s="107"/>
      <c r="TB19" s="107"/>
      <c r="TC19" s="107"/>
      <c r="TD19" s="107"/>
      <c r="TE19" s="107"/>
      <c r="TF19" s="107"/>
      <c r="TG19" s="107"/>
      <c r="TH19" s="107"/>
      <c r="TI19" s="107"/>
      <c r="TJ19" s="107"/>
      <c r="TK19" s="107"/>
      <c r="TL19" s="107"/>
      <c r="TM19" s="107"/>
      <c r="TN19" s="107"/>
      <c r="TO19" s="107"/>
      <c r="TP19" s="107"/>
      <c r="TQ19" s="107"/>
      <c r="TR19" s="107"/>
      <c r="TS19" s="107"/>
      <c r="TT19" s="107"/>
      <c r="TU19" s="107"/>
      <c r="TV19" s="107"/>
      <c r="TW19" s="107"/>
      <c r="TX19" s="107"/>
      <c r="TY19" s="107"/>
      <c r="TZ19" s="107"/>
      <c r="UA19" s="107"/>
      <c r="UB19" s="107"/>
      <c r="UC19" s="107"/>
      <c r="UD19" s="107"/>
      <c r="UE19" s="107"/>
      <c r="UF19" s="107"/>
      <c r="UG19" s="107"/>
      <c r="UH19" s="107"/>
      <c r="UI19" s="107"/>
      <c r="UJ19" s="107"/>
      <c r="UK19" s="107"/>
      <c r="UL19" s="107"/>
      <c r="UM19" s="107"/>
      <c r="UN19" s="107"/>
      <c r="UO19" s="107"/>
      <c r="UP19" s="107"/>
      <c r="UQ19" s="107"/>
      <c r="UR19" s="107"/>
      <c r="US19" s="107"/>
      <c r="UT19" s="107"/>
      <c r="UU19" s="107"/>
      <c r="UV19" s="107"/>
      <c r="UW19" s="107"/>
      <c r="UX19" s="107"/>
      <c r="UY19" s="107"/>
      <c r="UZ19" s="107"/>
      <c r="VA19" s="107"/>
      <c r="VB19" s="107"/>
      <c r="VC19" s="107"/>
      <c r="VD19" s="107"/>
      <c r="VE19" s="107"/>
      <c r="VF19" s="107"/>
      <c r="VG19" s="107"/>
      <c r="VH19" s="107"/>
      <c r="VI19" s="107"/>
      <c r="VJ19" s="107"/>
      <c r="VK19" s="107"/>
      <c r="VL19" s="107"/>
      <c r="VM19" s="107"/>
      <c r="VN19" s="107"/>
      <c r="VO19" s="107"/>
      <c r="VP19" s="107"/>
      <c r="VQ19" s="107"/>
      <c r="VR19" s="107"/>
      <c r="VS19" s="107"/>
      <c r="VT19" s="107"/>
      <c r="VU19" s="107"/>
      <c r="VV19" s="107"/>
      <c r="VW19" s="107"/>
      <c r="VX19" s="107"/>
      <c r="VY19" s="107"/>
      <c r="VZ19" s="107"/>
      <c r="WA19" s="107"/>
      <c r="WB19" s="107"/>
      <c r="WC19" s="107"/>
      <c r="WD19" s="107"/>
      <c r="WE19" s="107"/>
      <c r="WF19" s="107"/>
      <c r="WG19" s="107"/>
      <c r="WH19" s="107"/>
      <c r="WI19" s="107"/>
      <c r="WJ19" s="107"/>
      <c r="WK19" s="107"/>
      <c r="WL19" s="107"/>
      <c r="WM19" s="107"/>
      <c r="WN19" s="107"/>
      <c r="WO19" s="107"/>
      <c r="WP19" s="107"/>
      <c r="WQ19" s="107"/>
      <c r="WR19" s="107"/>
      <c r="WS19" s="107"/>
      <c r="WT19" s="107"/>
      <c r="WU19" s="107"/>
      <c r="WV19" s="107"/>
      <c r="WW19" s="107"/>
      <c r="WX19" s="107"/>
      <c r="WY19" s="107"/>
      <c r="WZ19" s="107"/>
      <c r="XA19" s="107"/>
      <c r="XB19" s="107"/>
      <c r="XC19" s="107"/>
      <c r="XD19" s="107"/>
      <c r="XE19" s="107"/>
      <c r="XF19" s="107"/>
      <c r="XG19" s="107"/>
      <c r="XH19" s="107"/>
      <c r="XI19" s="107"/>
      <c r="XJ19" s="107"/>
      <c r="XK19" s="107"/>
      <c r="XL19" s="107"/>
      <c r="XM19" s="107"/>
      <c r="XN19" s="107"/>
      <c r="XO19" s="107"/>
      <c r="XP19" s="107"/>
      <c r="XQ19" s="107"/>
      <c r="XR19" s="107"/>
      <c r="XS19" s="107"/>
      <c r="XT19" s="107"/>
      <c r="XU19" s="107"/>
      <c r="XV19" s="107"/>
      <c r="XW19" s="107"/>
      <c r="XX19" s="107"/>
      <c r="XY19" s="107"/>
      <c r="XZ19" s="107"/>
      <c r="YA19" s="107"/>
      <c r="YB19" s="107"/>
      <c r="YC19" s="107"/>
      <c r="YD19" s="107"/>
      <c r="YE19" s="107"/>
      <c r="YF19" s="107"/>
      <c r="YG19" s="107"/>
      <c r="YH19" s="107"/>
      <c r="YI19" s="107"/>
      <c r="YJ19" s="107"/>
      <c r="YK19" s="107"/>
      <c r="YL19" s="107"/>
      <c r="YM19" s="107"/>
      <c r="YN19" s="107"/>
      <c r="YO19" s="107"/>
      <c r="YP19" s="107"/>
      <c r="YQ19" s="107"/>
      <c r="YR19" s="107"/>
      <c r="YS19" s="107"/>
      <c r="YT19" s="107"/>
      <c r="YU19" s="107"/>
      <c r="YV19" s="107"/>
      <c r="YW19" s="107"/>
      <c r="YX19" s="107"/>
      <c r="YY19" s="107"/>
      <c r="YZ19" s="107"/>
      <c r="ZA19" s="107"/>
      <c r="ZB19" s="107"/>
      <c r="ZC19" s="107"/>
      <c r="ZD19" s="107"/>
      <c r="ZE19" s="107"/>
      <c r="ZF19" s="107"/>
      <c r="ZG19" s="107"/>
      <c r="ZH19" s="107"/>
      <c r="ZI19" s="107"/>
      <c r="ZJ19" s="107"/>
      <c r="ZK19" s="107"/>
      <c r="ZL19" s="107"/>
      <c r="ZM19" s="107"/>
      <c r="ZN19" s="107"/>
      <c r="ZO19" s="107"/>
      <c r="ZP19" s="107"/>
      <c r="ZQ19" s="107"/>
      <c r="ZR19" s="107"/>
      <c r="ZS19" s="107"/>
      <c r="ZT19" s="107"/>
      <c r="ZU19" s="107"/>
      <c r="ZV19" s="107"/>
      <c r="ZW19" s="107"/>
      <c r="ZX19" s="107"/>
      <c r="ZY19" s="107"/>
      <c r="ZZ19" s="107"/>
      <c r="AAA19" s="107"/>
      <c r="AAB19" s="107"/>
      <c r="AAC19" s="107"/>
      <c r="AAD19" s="107"/>
      <c r="AAE19" s="107"/>
      <c r="AAF19" s="107"/>
      <c r="AAG19" s="107"/>
      <c r="AAH19" s="107"/>
      <c r="AAI19" s="107"/>
      <c r="AAJ19" s="107"/>
      <c r="AAK19" s="107"/>
      <c r="AAL19" s="107"/>
      <c r="AAM19" s="107"/>
      <c r="AAN19" s="107"/>
      <c r="AAO19" s="107"/>
      <c r="AAP19" s="107"/>
      <c r="AAQ19" s="107"/>
      <c r="AAR19" s="107"/>
      <c r="AAS19" s="107"/>
      <c r="AAT19" s="107"/>
      <c r="AAU19" s="107"/>
      <c r="AAV19" s="107"/>
      <c r="AAW19" s="107"/>
      <c r="AAX19" s="107"/>
      <c r="AAY19" s="107"/>
      <c r="AAZ19" s="107"/>
      <c r="ABA19" s="107"/>
      <c r="ABB19" s="107"/>
      <c r="ABC19" s="107"/>
      <c r="ABD19" s="107"/>
      <c r="ABE19" s="107"/>
      <c r="ABF19" s="107"/>
      <c r="ABG19" s="107"/>
      <c r="ABH19" s="107"/>
      <c r="ABI19" s="107"/>
      <c r="ABJ19" s="107"/>
      <c r="ABK19" s="107"/>
      <c r="ABL19" s="107"/>
      <c r="ABM19" s="107"/>
      <c r="ABN19" s="107"/>
      <c r="ABO19" s="107"/>
      <c r="ABP19" s="107"/>
      <c r="ABQ19" s="107"/>
      <c r="ABR19" s="107"/>
      <c r="ABS19" s="107"/>
      <c r="ABT19" s="107"/>
      <c r="ABU19" s="107"/>
      <c r="ABV19" s="107"/>
      <c r="ABW19" s="107"/>
      <c r="ABX19" s="107"/>
      <c r="ABY19" s="107"/>
      <c r="ABZ19" s="107"/>
      <c r="ACA19" s="107"/>
      <c r="ACB19" s="107"/>
      <c r="ACC19" s="107"/>
      <c r="ACD19" s="107"/>
      <c r="ACE19" s="107"/>
      <c r="ACF19" s="107"/>
      <c r="ACG19" s="107"/>
      <c r="ACH19" s="107"/>
      <c r="ACI19" s="107"/>
      <c r="ACJ19" s="107"/>
      <c r="ACK19" s="107"/>
      <c r="ACL19" s="107"/>
      <c r="ACM19" s="107"/>
      <c r="ACN19" s="107"/>
      <c r="ACO19" s="107"/>
      <c r="ACP19" s="107"/>
      <c r="ACQ19" s="107"/>
      <c r="ACR19" s="107"/>
      <c r="ACS19" s="107"/>
      <c r="ACT19" s="107"/>
      <c r="ACU19" s="107"/>
      <c r="ACV19" s="107"/>
      <c r="ACW19" s="107"/>
      <c r="ACX19" s="107"/>
      <c r="ACY19" s="107"/>
      <c r="ACZ19" s="107"/>
      <c r="ADA19" s="107"/>
      <c r="ADB19" s="107"/>
      <c r="ADC19" s="107"/>
      <c r="ADD19" s="107"/>
      <c r="ADE19" s="107"/>
      <c r="ADF19" s="107"/>
      <c r="ADG19" s="107"/>
      <c r="ADH19" s="107"/>
      <c r="ADI19" s="107"/>
      <c r="ADJ19" s="107"/>
      <c r="ADK19" s="107"/>
      <c r="ADL19" s="107"/>
      <c r="ADM19" s="107"/>
      <c r="ADN19" s="107"/>
      <c r="ADO19" s="107"/>
      <c r="ADP19" s="107"/>
      <c r="ADQ19" s="107"/>
      <c r="ADR19" s="107"/>
      <c r="ADS19" s="107"/>
      <c r="ADT19" s="107"/>
      <c r="ADU19" s="107"/>
      <c r="ADV19" s="107"/>
      <c r="ADW19" s="107"/>
      <c r="ADX19" s="107"/>
      <c r="ADY19" s="107"/>
      <c r="ADZ19" s="107"/>
      <c r="AEA19" s="107"/>
      <c r="AEB19" s="107"/>
      <c r="AEC19" s="107"/>
      <c r="AED19" s="107"/>
      <c r="AEE19" s="107"/>
      <c r="AEF19" s="107"/>
      <c r="AEG19" s="107"/>
      <c r="AEH19" s="107"/>
      <c r="AEI19" s="107"/>
      <c r="AEJ19" s="107"/>
      <c r="AEK19" s="107"/>
      <c r="AEL19" s="107"/>
      <c r="AEM19" s="107"/>
      <c r="AEN19" s="107"/>
      <c r="AEO19" s="107"/>
      <c r="AEP19" s="107"/>
      <c r="AEQ19" s="107"/>
      <c r="AER19" s="107"/>
      <c r="AES19" s="107"/>
      <c r="AET19" s="107"/>
      <c r="AEU19" s="107"/>
      <c r="AEV19" s="107"/>
      <c r="AEW19" s="107"/>
      <c r="AEX19" s="107"/>
      <c r="AEY19" s="107"/>
      <c r="AEZ19" s="107"/>
      <c r="AFA19" s="107"/>
      <c r="AFB19" s="107"/>
      <c r="AFC19" s="107"/>
      <c r="AFD19" s="107"/>
      <c r="AFE19" s="107"/>
      <c r="AFF19" s="107"/>
      <c r="AFG19" s="107"/>
      <c r="AFH19" s="107"/>
      <c r="AFI19" s="107"/>
      <c r="AFJ19" s="107"/>
      <c r="AFK19" s="107"/>
      <c r="AFL19" s="107"/>
      <c r="AFM19" s="107"/>
      <c r="AFN19" s="107"/>
      <c r="AFO19" s="107"/>
      <c r="AFP19" s="107"/>
      <c r="AFQ19" s="107"/>
      <c r="AFR19" s="107"/>
      <c r="AFS19" s="107"/>
      <c r="AFT19" s="107"/>
      <c r="AFU19" s="107"/>
      <c r="AFV19" s="107"/>
      <c r="AFW19" s="107"/>
      <c r="AFX19" s="107"/>
      <c r="AFY19" s="107"/>
      <c r="AFZ19" s="107"/>
      <c r="AGA19" s="107"/>
      <c r="AGB19" s="107"/>
      <c r="AGC19" s="107"/>
      <c r="AGD19" s="107"/>
      <c r="AGE19" s="107"/>
      <c r="AGF19" s="107"/>
      <c r="AGG19" s="107"/>
      <c r="AGH19" s="107"/>
      <c r="AGI19" s="107"/>
      <c r="AGJ19" s="107"/>
      <c r="AGK19" s="107"/>
      <c r="AGL19" s="107"/>
      <c r="AGM19" s="107"/>
      <c r="AGN19" s="107"/>
      <c r="AGO19" s="107"/>
      <c r="AGP19" s="107"/>
      <c r="AGQ19" s="107"/>
      <c r="AGR19" s="107"/>
      <c r="AGS19" s="107"/>
      <c r="AGT19" s="107"/>
      <c r="AGU19" s="107"/>
      <c r="AGV19" s="107"/>
      <c r="AGW19" s="107"/>
      <c r="AGX19" s="107"/>
      <c r="AGY19" s="107"/>
      <c r="AGZ19" s="107"/>
      <c r="AHA19" s="107"/>
      <c r="AHB19" s="107"/>
      <c r="AHC19" s="107"/>
      <c r="AHD19" s="107"/>
      <c r="AHE19" s="107"/>
      <c r="AHF19" s="107"/>
      <c r="AHG19" s="107"/>
      <c r="AHH19" s="107"/>
      <c r="AHI19" s="107"/>
      <c r="AHJ19" s="107"/>
      <c r="AHK19" s="107"/>
      <c r="AHL19" s="107"/>
      <c r="AHM19" s="107"/>
      <c r="AHN19" s="107"/>
      <c r="AHO19" s="107"/>
      <c r="AHP19" s="107"/>
      <c r="AHQ19" s="107"/>
      <c r="AHR19" s="107"/>
      <c r="AHS19" s="107"/>
      <c r="AHT19" s="107"/>
      <c r="AHU19" s="107"/>
      <c r="AHV19" s="107"/>
      <c r="AHW19" s="107"/>
      <c r="AHX19" s="107"/>
      <c r="AHY19" s="107"/>
      <c r="AHZ19" s="107"/>
      <c r="AIA19" s="107"/>
      <c r="AIB19" s="107"/>
      <c r="AIC19" s="107"/>
      <c r="AID19" s="107"/>
      <c r="AIE19" s="107"/>
      <c r="AIF19" s="107"/>
      <c r="AIG19" s="107"/>
      <c r="AIH19" s="107"/>
      <c r="AII19" s="107"/>
      <c r="AIJ19" s="107"/>
      <c r="AIK19" s="107"/>
      <c r="AIL19" s="107"/>
      <c r="AIM19" s="107"/>
      <c r="AIN19" s="107"/>
      <c r="AIO19" s="107"/>
      <c r="AIP19" s="107"/>
      <c r="AIQ19" s="107"/>
      <c r="AIR19" s="107"/>
      <c r="AIS19" s="107"/>
      <c r="AIT19" s="107"/>
      <c r="AIU19" s="107"/>
      <c r="AIV19" s="107"/>
      <c r="AIW19" s="107"/>
      <c r="AIX19" s="107"/>
      <c r="AIY19" s="107"/>
      <c r="AIZ19" s="107"/>
      <c r="AJA19" s="107"/>
      <c r="AJB19" s="107"/>
      <c r="AJC19" s="107"/>
      <c r="AJD19" s="107"/>
      <c r="AJE19" s="107"/>
      <c r="AJF19" s="107"/>
      <c r="AJG19" s="107"/>
      <c r="AJH19" s="107"/>
      <c r="AJI19" s="107"/>
      <c r="AJJ19" s="107"/>
      <c r="AJK19" s="107"/>
      <c r="AJL19" s="107"/>
      <c r="AJM19" s="107"/>
      <c r="AJN19" s="107"/>
      <c r="AJO19" s="107"/>
      <c r="AJP19" s="107"/>
      <c r="AJQ19" s="107"/>
      <c r="AJR19" s="107"/>
      <c r="AJS19" s="107"/>
      <c r="AJT19" s="107"/>
      <c r="AJU19" s="107"/>
      <c r="AJV19" s="107"/>
      <c r="AJW19" s="107"/>
      <c r="AJX19" s="107"/>
      <c r="AJY19" s="107"/>
      <c r="AJZ19" s="107"/>
      <c r="AKA19" s="107"/>
      <c r="AKB19" s="107"/>
      <c r="AKC19" s="107"/>
      <c r="AKD19" s="107"/>
      <c r="AKE19" s="107"/>
      <c r="AKF19" s="107"/>
      <c r="AKG19" s="107"/>
      <c r="AKH19" s="107"/>
      <c r="AKI19" s="107"/>
      <c r="AKJ19" s="107"/>
      <c r="AKK19" s="107"/>
      <c r="AKL19" s="107"/>
      <c r="AKM19" s="107"/>
      <c r="AKN19" s="107"/>
      <c r="AKO19" s="107"/>
      <c r="AKP19" s="107"/>
      <c r="AKQ19" s="107"/>
      <c r="AKR19" s="107"/>
      <c r="AKS19" s="107"/>
      <c r="AKT19" s="107"/>
      <c r="AKU19" s="107"/>
    </row>
    <row r="20" spans="1:983" s="107" customFormat="1" ht="45" x14ac:dyDescent="0.25">
      <c r="A20" s="111">
        <v>9</v>
      </c>
      <c r="B20" s="111" t="s">
        <v>1096</v>
      </c>
      <c r="C20" s="27" t="s">
        <v>1035</v>
      </c>
      <c r="D20" s="215" t="s">
        <v>1132</v>
      </c>
      <c r="E20" s="24"/>
      <c r="F20" s="24">
        <v>25000</v>
      </c>
      <c r="G20" s="111" t="s">
        <v>19</v>
      </c>
      <c r="H20" s="110" t="s">
        <v>953</v>
      </c>
      <c r="I20" s="78" t="s">
        <v>962</v>
      </c>
      <c r="J20" s="103" t="s">
        <v>124</v>
      </c>
    </row>
    <row r="21" spans="1:983" ht="30" x14ac:dyDescent="0.25">
      <c r="A21" s="48"/>
      <c r="B21" s="105" t="s">
        <v>41</v>
      </c>
      <c r="C21" s="105"/>
      <c r="D21" s="223"/>
      <c r="E21" s="105"/>
      <c r="F21" s="105"/>
      <c r="G21" s="105"/>
      <c r="H21" s="105"/>
      <c r="I21" s="105"/>
      <c r="J21" s="105"/>
    </row>
    <row r="22" spans="1:983" s="107" customFormat="1" ht="105" x14ac:dyDescent="0.25">
      <c r="A22" s="113">
        <v>10</v>
      </c>
      <c r="B22" s="111" t="s">
        <v>244</v>
      </c>
      <c r="C22" s="112" t="s">
        <v>349</v>
      </c>
      <c r="D22" s="215" t="s">
        <v>1259</v>
      </c>
      <c r="E22" s="114"/>
      <c r="F22" s="114">
        <v>1200000</v>
      </c>
      <c r="G22" s="153" t="s">
        <v>48</v>
      </c>
      <c r="H22" s="153" t="s">
        <v>1108</v>
      </c>
      <c r="I22" s="104" t="s">
        <v>456</v>
      </c>
      <c r="J22" s="153" t="s">
        <v>62</v>
      </c>
    </row>
    <row r="23" spans="1:983" ht="30" x14ac:dyDescent="0.25">
      <c r="A23" s="63"/>
      <c r="B23" s="149" t="s">
        <v>51</v>
      </c>
      <c r="C23" s="71"/>
      <c r="D23" s="63"/>
      <c r="E23" s="71"/>
      <c r="F23" s="71"/>
      <c r="G23" s="71"/>
      <c r="H23" s="71"/>
      <c r="I23" s="71"/>
      <c r="J23" s="71"/>
    </row>
    <row r="24" spans="1:983" ht="105" x14ac:dyDescent="0.25">
      <c r="A24" s="111">
        <v>11</v>
      </c>
      <c r="B24" s="115" t="s">
        <v>52</v>
      </c>
      <c r="C24" s="117" t="s">
        <v>469</v>
      </c>
      <c r="D24" s="214" t="s">
        <v>1258</v>
      </c>
      <c r="E24" s="114"/>
      <c r="F24" s="114">
        <v>400000</v>
      </c>
      <c r="G24" s="153" t="s">
        <v>48</v>
      </c>
      <c r="H24" s="153" t="s">
        <v>949</v>
      </c>
      <c r="I24" s="104" t="s">
        <v>427</v>
      </c>
      <c r="J24" s="153" t="s">
        <v>53</v>
      </c>
    </row>
    <row r="25" spans="1:983" x14ac:dyDescent="0.25">
      <c r="A25" s="46"/>
      <c r="B25" s="105" t="s">
        <v>55</v>
      </c>
      <c r="C25" s="105"/>
      <c r="D25" s="223"/>
      <c r="E25" s="105"/>
      <c r="F25" s="105"/>
      <c r="G25" s="105"/>
      <c r="H25" s="105"/>
      <c r="I25" s="105"/>
      <c r="J25" s="105"/>
    </row>
    <row r="26" spans="1:983" s="107" customFormat="1" ht="195" x14ac:dyDescent="0.25">
      <c r="A26" s="110">
        <v>12</v>
      </c>
      <c r="B26" s="103" t="s">
        <v>1131</v>
      </c>
      <c r="C26" s="112" t="s">
        <v>1115</v>
      </c>
      <c r="D26" s="215" t="s">
        <v>1257</v>
      </c>
      <c r="E26" s="114" t="s">
        <v>1316</v>
      </c>
      <c r="F26" s="114">
        <f>50000+65000+12000+430000</f>
        <v>557000</v>
      </c>
      <c r="G26" s="111" t="s">
        <v>19</v>
      </c>
      <c r="H26" s="153" t="s">
        <v>953</v>
      </c>
      <c r="I26" s="104" t="s">
        <v>1116</v>
      </c>
      <c r="J26" s="153" t="s">
        <v>1113</v>
      </c>
    </row>
    <row r="27" spans="1:983" s="107" customFormat="1" ht="105" x14ac:dyDescent="0.25">
      <c r="A27" s="110">
        <v>13</v>
      </c>
      <c r="B27" s="153" t="s">
        <v>373</v>
      </c>
      <c r="C27" s="112" t="s">
        <v>1398</v>
      </c>
      <c r="D27" s="215" t="s">
        <v>1257</v>
      </c>
      <c r="E27" s="153" t="s">
        <v>1363</v>
      </c>
      <c r="F27" s="111">
        <f>100000+95000+70000+15000+12000+15000+2000+20000</f>
        <v>329000</v>
      </c>
      <c r="G27" s="111" t="s">
        <v>19</v>
      </c>
      <c r="H27" s="153" t="s">
        <v>931</v>
      </c>
      <c r="I27" s="81" t="s">
        <v>602</v>
      </c>
      <c r="J27" s="153" t="s">
        <v>1114</v>
      </c>
    </row>
    <row r="28" spans="1:983" s="107" customFormat="1" ht="60" x14ac:dyDescent="0.25">
      <c r="A28" s="110">
        <v>14</v>
      </c>
      <c r="B28" s="110" t="s">
        <v>639</v>
      </c>
      <c r="C28" s="112" t="s">
        <v>623</v>
      </c>
      <c r="D28" s="215" t="s">
        <v>1257</v>
      </c>
      <c r="E28" s="114" t="s">
        <v>1316</v>
      </c>
      <c r="F28" s="114">
        <v>9000</v>
      </c>
      <c r="G28" s="111" t="s">
        <v>19</v>
      </c>
      <c r="H28" s="153" t="s">
        <v>953</v>
      </c>
      <c r="I28" s="104" t="s">
        <v>698</v>
      </c>
      <c r="J28" s="153" t="s">
        <v>62</v>
      </c>
    </row>
    <row r="29" spans="1:983" s="107" customFormat="1" ht="105" x14ac:dyDescent="0.25">
      <c r="A29" s="110">
        <v>15</v>
      </c>
      <c r="B29" s="110" t="s">
        <v>1271</v>
      </c>
      <c r="C29" s="112" t="s">
        <v>1109</v>
      </c>
      <c r="D29" s="215" t="s">
        <v>1257</v>
      </c>
      <c r="E29" s="114"/>
      <c r="F29" s="114">
        <f>36000+9400+4000+5000+10000</f>
        <v>64400</v>
      </c>
      <c r="G29" s="111" t="s">
        <v>19</v>
      </c>
      <c r="H29" s="111" t="s">
        <v>996</v>
      </c>
      <c r="I29" s="104" t="s">
        <v>1111</v>
      </c>
      <c r="J29" s="153" t="s">
        <v>1110</v>
      </c>
    </row>
    <row r="30" spans="1:983" x14ac:dyDescent="0.25">
      <c r="A30" s="48"/>
      <c r="B30" s="105" t="s">
        <v>70</v>
      </c>
      <c r="C30" s="105"/>
      <c r="D30" s="223"/>
      <c r="E30" s="105"/>
      <c r="F30" s="105"/>
      <c r="G30" s="105"/>
      <c r="H30" s="105"/>
      <c r="I30" s="105"/>
      <c r="J30" s="105"/>
    </row>
    <row r="31" spans="1:983" s="107" customFormat="1" ht="45" x14ac:dyDescent="0.25">
      <c r="A31" s="111">
        <v>16</v>
      </c>
      <c r="B31" s="111" t="s">
        <v>249</v>
      </c>
      <c r="C31" s="112" t="s">
        <v>1399</v>
      </c>
      <c r="D31" s="215" t="s">
        <v>1219</v>
      </c>
      <c r="E31" s="116" t="s">
        <v>1364</v>
      </c>
      <c r="F31" s="116">
        <v>20000</v>
      </c>
      <c r="G31" s="153" t="s">
        <v>39</v>
      </c>
      <c r="H31" s="153" t="s">
        <v>953</v>
      </c>
      <c r="I31" s="112" t="s">
        <v>712</v>
      </c>
      <c r="J31" s="153" t="s">
        <v>20</v>
      </c>
    </row>
    <row r="32" spans="1:983" s="107" customFormat="1" ht="60" x14ac:dyDescent="0.25">
      <c r="A32" s="111">
        <v>17</v>
      </c>
      <c r="B32" s="110" t="s">
        <v>358</v>
      </c>
      <c r="C32" s="112" t="s">
        <v>348</v>
      </c>
      <c r="D32" s="215" t="s">
        <v>1219</v>
      </c>
      <c r="E32" s="116"/>
      <c r="F32" s="116">
        <v>12000</v>
      </c>
      <c r="G32" s="153" t="s">
        <v>39</v>
      </c>
      <c r="H32" s="153" t="s">
        <v>953</v>
      </c>
      <c r="I32" s="112" t="s">
        <v>713</v>
      </c>
      <c r="J32" s="111" t="s">
        <v>71</v>
      </c>
    </row>
    <row r="33" spans="1:10" s="107" customFormat="1" ht="75" x14ac:dyDescent="0.25">
      <c r="A33" s="113">
        <v>18</v>
      </c>
      <c r="B33" s="110" t="s">
        <v>422</v>
      </c>
      <c r="C33" s="112" t="s">
        <v>527</v>
      </c>
      <c r="D33" s="215" t="s">
        <v>1219</v>
      </c>
      <c r="E33" s="114" t="s">
        <v>423</v>
      </c>
      <c r="F33" s="114">
        <v>60000</v>
      </c>
      <c r="G33" s="153" t="s">
        <v>39</v>
      </c>
      <c r="H33" s="153" t="s">
        <v>818</v>
      </c>
      <c r="I33" s="104" t="s">
        <v>74</v>
      </c>
      <c r="J33" s="153" t="s">
        <v>934</v>
      </c>
    </row>
    <row r="34" spans="1:10" s="107" customFormat="1" ht="75" x14ac:dyDescent="0.25">
      <c r="A34" s="111">
        <v>19</v>
      </c>
      <c r="B34" s="110" t="s">
        <v>423</v>
      </c>
      <c r="C34" s="112" t="s">
        <v>475</v>
      </c>
      <c r="D34" s="215" t="s">
        <v>1219</v>
      </c>
      <c r="E34" s="114" t="s">
        <v>422</v>
      </c>
      <c r="F34" s="114">
        <v>60000</v>
      </c>
      <c r="G34" s="153" t="s">
        <v>39</v>
      </c>
      <c r="H34" s="153" t="s">
        <v>818</v>
      </c>
      <c r="I34" s="104" t="s">
        <v>74</v>
      </c>
      <c r="J34" s="153" t="s">
        <v>934</v>
      </c>
    </row>
    <row r="35" spans="1:10" ht="30" x14ac:dyDescent="0.25">
      <c r="A35" s="48"/>
      <c r="B35" s="149" t="s">
        <v>76</v>
      </c>
      <c r="C35" s="149"/>
      <c r="D35" s="69"/>
      <c r="E35" s="149"/>
      <c r="F35" s="149"/>
      <c r="G35" s="149"/>
      <c r="H35" s="149"/>
      <c r="I35" s="149"/>
      <c r="J35" s="149"/>
    </row>
    <row r="36" spans="1:10" s="107" customFormat="1" ht="45" x14ac:dyDescent="0.25">
      <c r="A36" s="111">
        <v>20</v>
      </c>
      <c r="B36" s="111" t="s">
        <v>78</v>
      </c>
      <c r="C36" s="112" t="s">
        <v>79</v>
      </c>
      <c r="D36" s="215" t="s">
        <v>1220</v>
      </c>
      <c r="E36" s="114" t="s">
        <v>94</v>
      </c>
      <c r="F36" s="114">
        <v>119805</v>
      </c>
      <c r="G36" s="153" t="s">
        <v>27</v>
      </c>
      <c r="H36" s="153" t="s">
        <v>953</v>
      </c>
      <c r="I36" s="104" t="s">
        <v>80</v>
      </c>
      <c r="J36" s="153" t="s">
        <v>67</v>
      </c>
    </row>
    <row r="37" spans="1:10" s="107" customFormat="1" ht="45" x14ac:dyDescent="0.25">
      <c r="A37" s="111">
        <v>21</v>
      </c>
      <c r="B37" s="111" t="s">
        <v>86</v>
      </c>
      <c r="C37" s="112" t="s">
        <v>478</v>
      </c>
      <c r="D37" s="215" t="s">
        <v>1220</v>
      </c>
      <c r="E37" s="114" t="s">
        <v>1365</v>
      </c>
      <c r="F37" s="114">
        <v>50000</v>
      </c>
      <c r="G37" s="153" t="s">
        <v>27</v>
      </c>
      <c r="H37" s="153" t="s">
        <v>953</v>
      </c>
      <c r="I37" s="104" t="s">
        <v>87</v>
      </c>
      <c r="J37" s="153" t="s">
        <v>20</v>
      </c>
    </row>
    <row r="38" spans="1:10" s="107" customFormat="1" ht="45" x14ac:dyDescent="0.25">
      <c r="A38" s="111">
        <v>22</v>
      </c>
      <c r="B38" s="113" t="s">
        <v>255</v>
      </c>
      <c r="C38" s="112" t="s">
        <v>256</v>
      </c>
      <c r="D38" s="215" t="s">
        <v>1220</v>
      </c>
      <c r="E38" s="114" t="s">
        <v>1366</v>
      </c>
      <c r="F38" s="114">
        <v>200000</v>
      </c>
      <c r="G38" s="153" t="s">
        <v>27</v>
      </c>
      <c r="H38" s="153" t="s">
        <v>953</v>
      </c>
      <c r="I38" s="104" t="s">
        <v>257</v>
      </c>
      <c r="J38" s="153" t="s">
        <v>71</v>
      </c>
    </row>
    <row r="39" spans="1:10" s="109" customFormat="1" ht="60" x14ac:dyDescent="0.25">
      <c r="A39" s="111">
        <v>23</v>
      </c>
      <c r="B39" s="113" t="s">
        <v>267</v>
      </c>
      <c r="C39" s="27" t="s">
        <v>394</v>
      </c>
      <c r="D39" s="215" t="s">
        <v>1220</v>
      </c>
      <c r="E39" s="24" t="s">
        <v>1367</v>
      </c>
      <c r="F39" s="24">
        <v>3950</v>
      </c>
      <c r="G39" s="153" t="s">
        <v>27</v>
      </c>
      <c r="H39" s="153" t="s">
        <v>953</v>
      </c>
      <c r="I39" s="104" t="s">
        <v>268</v>
      </c>
      <c r="J39" s="103" t="s">
        <v>24</v>
      </c>
    </row>
    <row r="40" spans="1:10" s="107" customFormat="1" ht="60" x14ac:dyDescent="0.25">
      <c r="A40" s="111">
        <v>24</v>
      </c>
      <c r="B40" s="113" t="s">
        <v>274</v>
      </c>
      <c r="C40" s="112" t="s">
        <v>946</v>
      </c>
      <c r="D40" s="215" t="s">
        <v>1220</v>
      </c>
      <c r="E40" s="153" t="s">
        <v>1368</v>
      </c>
      <c r="F40" s="153">
        <v>98000</v>
      </c>
      <c r="G40" s="153" t="s">
        <v>27</v>
      </c>
      <c r="H40" s="153" t="s">
        <v>953</v>
      </c>
      <c r="I40" s="104" t="s">
        <v>273</v>
      </c>
      <c r="J40" s="153" t="s">
        <v>75</v>
      </c>
    </row>
    <row r="41" spans="1:10" s="107" customFormat="1" ht="45" x14ac:dyDescent="0.25">
      <c r="A41" s="111">
        <v>25</v>
      </c>
      <c r="B41" s="113" t="s">
        <v>275</v>
      </c>
      <c r="C41" s="112" t="s">
        <v>276</v>
      </c>
      <c r="D41" s="215" t="s">
        <v>1220</v>
      </c>
      <c r="E41" s="114" t="s">
        <v>1369</v>
      </c>
      <c r="F41" s="116">
        <v>50000</v>
      </c>
      <c r="G41" s="103" t="s">
        <v>27</v>
      </c>
      <c r="H41" s="153" t="s">
        <v>953</v>
      </c>
      <c r="I41" s="104" t="s">
        <v>720</v>
      </c>
      <c r="J41" s="153" t="s">
        <v>33</v>
      </c>
    </row>
    <row r="42" spans="1:10" s="107" customFormat="1" ht="45" x14ac:dyDescent="0.25">
      <c r="A42" s="111">
        <v>26</v>
      </c>
      <c r="B42" s="113" t="s">
        <v>277</v>
      </c>
      <c r="C42" s="112" t="s">
        <v>278</v>
      </c>
      <c r="D42" s="215" t="s">
        <v>1220</v>
      </c>
      <c r="E42" s="114" t="s">
        <v>1370</v>
      </c>
      <c r="F42" s="114">
        <v>80000</v>
      </c>
      <c r="G42" s="153" t="s">
        <v>27</v>
      </c>
      <c r="H42" s="153" t="s">
        <v>953</v>
      </c>
      <c r="I42" s="104" t="s">
        <v>771</v>
      </c>
      <c r="J42" s="153" t="s">
        <v>20</v>
      </c>
    </row>
    <row r="43" spans="1:10" ht="60" x14ac:dyDescent="0.25">
      <c r="A43" s="111">
        <v>27</v>
      </c>
      <c r="B43" s="115" t="s">
        <v>283</v>
      </c>
      <c r="C43" s="117" t="s">
        <v>395</v>
      </c>
      <c r="D43" s="215" t="s">
        <v>1220</v>
      </c>
      <c r="E43" s="114" t="s">
        <v>1371</v>
      </c>
      <c r="F43" s="114">
        <v>100400</v>
      </c>
      <c r="G43" s="153" t="s">
        <v>66</v>
      </c>
      <c r="H43" s="153" t="s">
        <v>953</v>
      </c>
      <c r="I43" s="104" t="s">
        <v>721</v>
      </c>
      <c r="J43" s="153" t="s">
        <v>37</v>
      </c>
    </row>
    <row r="44" spans="1:10" s="107" customFormat="1" ht="45" x14ac:dyDescent="0.25">
      <c r="A44" s="111">
        <v>28</v>
      </c>
      <c r="B44" s="113" t="s">
        <v>105</v>
      </c>
      <c r="C44" s="112" t="s">
        <v>483</v>
      </c>
      <c r="D44" s="215" t="s">
        <v>1220</v>
      </c>
      <c r="E44" s="114" t="s">
        <v>1372</v>
      </c>
      <c r="F44" s="114">
        <v>30000</v>
      </c>
      <c r="G44" s="153" t="s">
        <v>27</v>
      </c>
      <c r="H44" s="153" t="s">
        <v>953</v>
      </c>
      <c r="I44" s="119" t="s">
        <v>722</v>
      </c>
      <c r="J44" s="153" t="s">
        <v>56</v>
      </c>
    </row>
    <row r="45" spans="1:10" s="107" customFormat="1" ht="45" x14ac:dyDescent="0.25">
      <c r="A45" s="111">
        <v>29</v>
      </c>
      <c r="B45" s="110" t="s">
        <v>363</v>
      </c>
      <c r="C45" s="112" t="s">
        <v>591</v>
      </c>
      <c r="D45" s="215" t="s">
        <v>1220</v>
      </c>
      <c r="E45" s="118"/>
      <c r="F45" s="118">
        <v>60000</v>
      </c>
      <c r="G45" s="153" t="s">
        <v>27</v>
      </c>
      <c r="H45" s="153" t="s">
        <v>953</v>
      </c>
      <c r="I45" s="119" t="s">
        <v>562</v>
      </c>
      <c r="J45" s="153" t="s">
        <v>68</v>
      </c>
    </row>
    <row r="46" spans="1:10" ht="45" x14ac:dyDescent="0.25">
      <c r="A46" s="111">
        <v>30</v>
      </c>
      <c r="B46" s="54" t="s">
        <v>378</v>
      </c>
      <c r="C46" s="79" t="s">
        <v>346</v>
      </c>
      <c r="D46" s="215" t="s">
        <v>1220</v>
      </c>
      <c r="E46" s="114" t="s">
        <v>1373</v>
      </c>
      <c r="F46" s="116">
        <v>55000</v>
      </c>
      <c r="G46" s="153" t="s">
        <v>66</v>
      </c>
      <c r="H46" s="153" t="s">
        <v>953</v>
      </c>
      <c r="I46" s="119" t="s">
        <v>262</v>
      </c>
      <c r="J46" s="153" t="s">
        <v>75</v>
      </c>
    </row>
    <row r="47" spans="1:10" s="107" customFormat="1" ht="60" x14ac:dyDescent="0.25">
      <c r="A47" s="111">
        <v>31</v>
      </c>
      <c r="B47" s="110" t="s">
        <v>649</v>
      </c>
      <c r="C47" s="112" t="s">
        <v>900</v>
      </c>
      <c r="D47" s="215" t="s">
        <v>1220</v>
      </c>
      <c r="E47" s="114" t="s">
        <v>1374</v>
      </c>
      <c r="F47" s="114">
        <v>300000</v>
      </c>
      <c r="G47" s="153" t="s">
        <v>66</v>
      </c>
      <c r="H47" s="153" t="s">
        <v>953</v>
      </c>
      <c r="I47" s="104" t="s">
        <v>901</v>
      </c>
      <c r="J47" s="153" t="s">
        <v>537</v>
      </c>
    </row>
    <row r="48" spans="1:10" ht="45" x14ac:dyDescent="0.25">
      <c r="A48" s="111">
        <v>32</v>
      </c>
      <c r="B48" s="115" t="s">
        <v>651</v>
      </c>
      <c r="C48" s="117" t="s">
        <v>622</v>
      </c>
      <c r="D48" s="215" t="s">
        <v>1220</v>
      </c>
      <c r="E48" s="114" t="s">
        <v>1375</v>
      </c>
      <c r="F48" s="114">
        <v>95000</v>
      </c>
      <c r="G48" s="153" t="s">
        <v>27</v>
      </c>
      <c r="H48" s="153" t="s">
        <v>953</v>
      </c>
      <c r="I48" s="104" t="s">
        <v>902</v>
      </c>
      <c r="J48" s="153" t="s">
        <v>62</v>
      </c>
    </row>
    <row r="49" spans="1:10" s="107" customFormat="1" ht="45" x14ac:dyDescent="0.25">
      <c r="A49" s="111">
        <v>33</v>
      </c>
      <c r="B49" s="111" t="s">
        <v>652</v>
      </c>
      <c r="C49" s="112" t="s">
        <v>625</v>
      </c>
      <c r="D49" s="215" t="s">
        <v>1220</v>
      </c>
      <c r="E49" s="114" t="s">
        <v>1376</v>
      </c>
      <c r="F49" s="114">
        <v>30000</v>
      </c>
      <c r="G49" s="153" t="s">
        <v>531</v>
      </c>
      <c r="H49" s="153" t="s">
        <v>953</v>
      </c>
      <c r="I49" s="104" t="s">
        <v>723</v>
      </c>
      <c r="J49" s="153" t="s">
        <v>532</v>
      </c>
    </row>
    <row r="50" spans="1:10" ht="90" x14ac:dyDescent="0.25">
      <c r="A50" s="111">
        <v>34</v>
      </c>
      <c r="B50" s="115" t="s">
        <v>653</v>
      </c>
      <c r="C50" s="117" t="s">
        <v>535</v>
      </c>
      <c r="D50" s="215" t="s">
        <v>1220</v>
      </c>
      <c r="E50" s="114" t="s">
        <v>1377</v>
      </c>
      <c r="F50" s="114">
        <v>96000</v>
      </c>
      <c r="G50" s="153" t="s">
        <v>531</v>
      </c>
      <c r="H50" s="153" t="s">
        <v>953</v>
      </c>
      <c r="I50" s="104" t="s">
        <v>724</v>
      </c>
      <c r="J50" s="153" t="s">
        <v>37</v>
      </c>
    </row>
    <row r="51" spans="1:10" ht="45" x14ac:dyDescent="0.25">
      <c r="A51" s="111">
        <v>35</v>
      </c>
      <c r="B51" s="111" t="s">
        <v>654</v>
      </c>
      <c r="C51" s="112" t="s">
        <v>542</v>
      </c>
      <c r="D51" s="215" t="s">
        <v>1220</v>
      </c>
      <c r="E51" s="153" t="s">
        <v>1378</v>
      </c>
      <c r="F51" s="111">
        <v>50000</v>
      </c>
      <c r="G51" s="153" t="s">
        <v>66</v>
      </c>
      <c r="H51" s="153" t="s">
        <v>953</v>
      </c>
      <c r="I51" s="104" t="s">
        <v>1483</v>
      </c>
      <c r="J51" s="153" t="s">
        <v>56</v>
      </c>
    </row>
    <row r="52" spans="1:10" ht="45" x14ac:dyDescent="0.25">
      <c r="A52" s="111">
        <v>36</v>
      </c>
      <c r="B52" s="111" t="s">
        <v>656</v>
      </c>
      <c r="C52" s="112" t="s">
        <v>1400</v>
      </c>
      <c r="D52" s="215" t="s">
        <v>1220</v>
      </c>
      <c r="E52" s="114" t="s">
        <v>1379</v>
      </c>
      <c r="F52" s="114">
        <v>10000</v>
      </c>
      <c r="G52" s="153" t="s">
        <v>66</v>
      </c>
      <c r="H52" s="153" t="s">
        <v>953</v>
      </c>
      <c r="I52" s="104" t="s">
        <v>725</v>
      </c>
      <c r="J52" s="153" t="s">
        <v>56</v>
      </c>
    </row>
    <row r="53" spans="1:10" s="107" customFormat="1" ht="60" x14ac:dyDescent="0.25">
      <c r="A53" s="111">
        <v>37</v>
      </c>
      <c r="B53" s="111" t="s">
        <v>657</v>
      </c>
      <c r="C53" s="112" t="s">
        <v>702</v>
      </c>
      <c r="D53" s="215" t="s">
        <v>1220</v>
      </c>
      <c r="E53" s="114" t="s">
        <v>1333</v>
      </c>
      <c r="F53" s="114">
        <v>60000</v>
      </c>
      <c r="G53" s="153" t="s">
        <v>27</v>
      </c>
      <c r="H53" s="153" t="s">
        <v>953</v>
      </c>
      <c r="I53" s="104" t="s">
        <v>969</v>
      </c>
      <c r="J53" s="153" t="s">
        <v>56</v>
      </c>
    </row>
    <row r="54" spans="1:10" ht="45" x14ac:dyDescent="0.25">
      <c r="A54" s="111">
        <v>38</v>
      </c>
      <c r="B54" s="115" t="s">
        <v>781</v>
      </c>
      <c r="C54" s="117" t="s">
        <v>779</v>
      </c>
      <c r="D54" s="215" t="s">
        <v>1220</v>
      </c>
      <c r="E54" s="114"/>
      <c r="F54" s="114">
        <v>33200</v>
      </c>
      <c r="G54" s="153" t="s">
        <v>27</v>
      </c>
      <c r="H54" s="153" t="s">
        <v>953</v>
      </c>
      <c r="I54" s="104" t="s">
        <v>775</v>
      </c>
      <c r="J54" s="153" t="s">
        <v>37</v>
      </c>
    </row>
    <row r="55" spans="1:10" ht="60" x14ac:dyDescent="0.25">
      <c r="A55" s="111">
        <v>39</v>
      </c>
      <c r="B55" s="111" t="s">
        <v>888</v>
      </c>
      <c r="C55" s="117" t="s">
        <v>810</v>
      </c>
      <c r="D55" s="215" t="s">
        <v>1220</v>
      </c>
      <c r="E55" s="118"/>
      <c r="F55" s="118">
        <v>70000</v>
      </c>
      <c r="G55" s="153" t="s">
        <v>27</v>
      </c>
      <c r="H55" s="153" t="s">
        <v>953</v>
      </c>
      <c r="I55" s="119" t="s">
        <v>635</v>
      </c>
      <c r="J55" s="153" t="s">
        <v>40</v>
      </c>
    </row>
    <row r="56" spans="1:10" ht="60" x14ac:dyDescent="0.25">
      <c r="A56" s="111">
        <v>40</v>
      </c>
      <c r="B56" s="111" t="s">
        <v>889</v>
      </c>
      <c r="C56" s="117" t="s">
        <v>1401</v>
      </c>
      <c r="D56" s="215" t="s">
        <v>1220</v>
      </c>
      <c r="E56" s="118"/>
      <c r="F56" s="118">
        <v>90000</v>
      </c>
      <c r="G56" s="153" t="s">
        <v>27</v>
      </c>
      <c r="H56" s="153" t="s">
        <v>953</v>
      </c>
      <c r="I56" s="119" t="s">
        <v>635</v>
      </c>
      <c r="J56" s="153" t="s">
        <v>821</v>
      </c>
    </row>
    <row r="57" spans="1:10" ht="45" x14ac:dyDescent="0.25">
      <c r="A57" s="111">
        <v>41</v>
      </c>
      <c r="B57" s="111" t="s">
        <v>890</v>
      </c>
      <c r="C57" s="117" t="s">
        <v>1402</v>
      </c>
      <c r="D57" s="215" t="s">
        <v>1220</v>
      </c>
      <c r="E57" s="111"/>
      <c r="F57" s="111">
        <v>70000</v>
      </c>
      <c r="G57" s="153" t="s">
        <v>27</v>
      </c>
      <c r="H57" s="153" t="s">
        <v>953</v>
      </c>
      <c r="I57" s="104" t="s">
        <v>273</v>
      </c>
      <c r="J57" s="153" t="s">
        <v>75</v>
      </c>
    </row>
    <row r="58" spans="1:10" s="107" customFormat="1" ht="60" x14ac:dyDescent="0.25">
      <c r="A58" s="111">
        <v>42</v>
      </c>
      <c r="B58" s="111" t="s">
        <v>1093</v>
      </c>
      <c r="C58" s="112" t="s">
        <v>1403</v>
      </c>
      <c r="D58" s="215" t="s">
        <v>1220</v>
      </c>
      <c r="E58" s="111"/>
      <c r="F58" s="111">
        <v>114000</v>
      </c>
      <c r="G58" s="153" t="s">
        <v>27</v>
      </c>
      <c r="H58" s="153" t="s">
        <v>953</v>
      </c>
      <c r="I58" s="112" t="s">
        <v>1026</v>
      </c>
      <c r="J58" s="153" t="s">
        <v>53</v>
      </c>
    </row>
    <row r="59" spans="1:10" ht="60" x14ac:dyDescent="0.25">
      <c r="A59" s="111">
        <v>43</v>
      </c>
      <c r="B59" s="111" t="s">
        <v>1101</v>
      </c>
      <c r="C59" s="112" t="s">
        <v>1404</v>
      </c>
      <c r="D59" s="215" t="s">
        <v>1220</v>
      </c>
      <c r="E59" s="111"/>
      <c r="F59" s="111">
        <v>60000</v>
      </c>
      <c r="G59" s="153" t="s">
        <v>27</v>
      </c>
      <c r="H59" s="153" t="s">
        <v>953</v>
      </c>
      <c r="I59" s="104" t="s">
        <v>1100</v>
      </c>
      <c r="J59" s="153" t="s">
        <v>56</v>
      </c>
    </row>
    <row r="60" spans="1:10" ht="45" x14ac:dyDescent="0.25">
      <c r="A60" s="48"/>
      <c r="B60" s="105" t="s">
        <v>113</v>
      </c>
      <c r="C60" s="105"/>
      <c r="D60" s="223"/>
      <c r="E60" s="105"/>
      <c r="F60" s="105"/>
      <c r="G60" s="105"/>
      <c r="H60" s="105"/>
      <c r="I60" s="105"/>
      <c r="J60" s="105"/>
    </row>
    <row r="61" spans="1:10" s="107" customFormat="1" ht="105" x14ac:dyDescent="0.25">
      <c r="A61" s="111">
        <v>44</v>
      </c>
      <c r="B61" s="153" t="s">
        <v>114</v>
      </c>
      <c r="C61" s="112" t="s">
        <v>115</v>
      </c>
      <c r="D61" s="215" t="s">
        <v>1222</v>
      </c>
      <c r="E61" s="114"/>
      <c r="F61" s="114">
        <v>424814</v>
      </c>
      <c r="G61" s="153" t="s">
        <v>811</v>
      </c>
      <c r="H61" s="153" t="s">
        <v>953</v>
      </c>
      <c r="I61" s="104" t="s">
        <v>611</v>
      </c>
      <c r="J61" s="153" t="s">
        <v>107</v>
      </c>
    </row>
    <row r="62" spans="1:10" s="107" customFormat="1" ht="90" x14ac:dyDescent="0.25">
      <c r="A62" s="113">
        <v>45</v>
      </c>
      <c r="B62" s="111" t="s">
        <v>286</v>
      </c>
      <c r="C62" s="112" t="s">
        <v>287</v>
      </c>
      <c r="D62" s="215" t="s">
        <v>1222</v>
      </c>
      <c r="E62" s="114"/>
      <c r="F62" s="114">
        <v>52590</v>
      </c>
      <c r="G62" s="153" t="s">
        <v>39</v>
      </c>
      <c r="H62" s="153" t="s">
        <v>953</v>
      </c>
      <c r="I62" s="104" t="s">
        <v>727</v>
      </c>
      <c r="J62" s="153" t="s">
        <v>67</v>
      </c>
    </row>
    <row r="63" spans="1:10" s="107" customFormat="1" ht="45" x14ac:dyDescent="0.25">
      <c r="A63" s="111">
        <v>46</v>
      </c>
      <c r="B63" s="110" t="s">
        <v>365</v>
      </c>
      <c r="C63" s="112" t="s">
        <v>489</v>
      </c>
      <c r="D63" s="215" t="s">
        <v>1222</v>
      </c>
      <c r="E63" s="114" t="s">
        <v>1380</v>
      </c>
      <c r="F63" s="114" t="s">
        <v>853</v>
      </c>
      <c r="G63" s="153" t="s">
        <v>39</v>
      </c>
      <c r="H63" s="153" t="s">
        <v>953</v>
      </c>
      <c r="I63" s="112" t="s">
        <v>436</v>
      </c>
      <c r="J63" s="153" t="s">
        <v>35</v>
      </c>
    </row>
    <row r="64" spans="1:10" ht="75" x14ac:dyDescent="0.25">
      <c r="A64" s="113">
        <v>47</v>
      </c>
      <c r="B64" s="52" t="s">
        <v>366</v>
      </c>
      <c r="C64" s="117" t="s">
        <v>490</v>
      </c>
      <c r="D64" s="215" t="s">
        <v>1222</v>
      </c>
      <c r="E64" s="114"/>
      <c r="F64" s="114">
        <v>102000</v>
      </c>
      <c r="G64" s="153" t="s">
        <v>811</v>
      </c>
      <c r="H64" s="153" t="s">
        <v>953</v>
      </c>
      <c r="I64" s="104" t="s">
        <v>435</v>
      </c>
      <c r="J64" s="153" t="s">
        <v>107</v>
      </c>
    </row>
    <row r="65" spans="1:10" ht="60" x14ac:dyDescent="0.25">
      <c r="A65" s="111">
        <v>48</v>
      </c>
      <c r="B65" s="52" t="s">
        <v>424</v>
      </c>
      <c r="C65" s="117" t="s">
        <v>350</v>
      </c>
      <c r="D65" s="215" t="s">
        <v>1222</v>
      </c>
      <c r="E65" s="114" t="s">
        <v>659</v>
      </c>
      <c r="F65" s="114">
        <v>100000</v>
      </c>
      <c r="G65" s="153" t="s">
        <v>39</v>
      </c>
      <c r="H65" s="153" t="s">
        <v>953</v>
      </c>
      <c r="I65" s="112" t="s">
        <v>728</v>
      </c>
      <c r="J65" s="153" t="s">
        <v>56</v>
      </c>
    </row>
    <row r="66" spans="1:10" s="107" customFormat="1" ht="60" x14ac:dyDescent="0.25">
      <c r="A66" s="113">
        <v>49</v>
      </c>
      <c r="B66" s="110" t="s">
        <v>658</v>
      </c>
      <c r="C66" s="112" t="s">
        <v>1405</v>
      </c>
      <c r="D66" s="215" t="s">
        <v>1222</v>
      </c>
      <c r="E66" s="56"/>
      <c r="F66" s="56">
        <v>12800</v>
      </c>
      <c r="G66" s="153" t="s">
        <v>811</v>
      </c>
      <c r="H66" s="153" t="s">
        <v>953</v>
      </c>
      <c r="I66" s="104" t="s">
        <v>612</v>
      </c>
      <c r="J66" s="153" t="s">
        <v>1117</v>
      </c>
    </row>
    <row r="67" spans="1:10" ht="75" x14ac:dyDescent="0.25">
      <c r="A67" s="111">
        <v>50</v>
      </c>
      <c r="B67" s="52" t="s">
        <v>1098</v>
      </c>
      <c r="C67" s="112" t="s">
        <v>1406</v>
      </c>
      <c r="D67" s="215" t="s">
        <v>1222</v>
      </c>
      <c r="E67" s="114"/>
      <c r="F67" s="114">
        <v>500000</v>
      </c>
      <c r="G67" s="153" t="s">
        <v>39</v>
      </c>
      <c r="H67" s="153" t="s">
        <v>953</v>
      </c>
      <c r="I67" s="104" t="s">
        <v>972</v>
      </c>
      <c r="J67" s="153" t="s">
        <v>37</v>
      </c>
    </row>
    <row r="68" spans="1:10" x14ac:dyDescent="0.25">
      <c r="A68" s="48"/>
      <c r="B68" s="105" t="s">
        <v>119</v>
      </c>
      <c r="C68" s="105"/>
      <c r="D68" s="223"/>
      <c r="E68" s="105"/>
      <c r="F68" s="105"/>
      <c r="G68" s="105"/>
      <c r="H68" s="105"/>
      <c r="I68" s="105"/>
      <c r="J68" s="105"/>
    </row>
    <row r="69" spans="1:10" s="107" customFormat="1" ht="75" x14ac:dyDescent="0.25">
      <c r="A69" s="111">
        <v>51</v>
      </c>
      <c r="B69" s="111" t="s">
        <v>121</v>
      </c>
      <c r="C69" s="112" t="s">
        <v>491</v>
      </c>
      <c r="D69" s="215" t="s">
        <v>1253</v>
      </c>
      <c r="E69" s="116" t="s">
        <v>1336</v>
      </c>
      <c r="F69" s="116">
        <v>4000</v>
      </c>
      <c r="G69" s="153" t="s">
        <v>17</v>
      </c>
      <c r="H69" s="111" t="s">
        <v>1118</v>
      </c>
      <c r="I69" s="104" t="s">
        <v>613</v>
      </c>
      <c r="J69" s="153" t="s">
        <v>407</v>
      </c>
    </row>
    <row r="70" spans="1:10" s="107" customFormat="1" ht="60" x14ac:dyDescent="0.25">
      <c r="A70" s="113">
        <v>52</v>
      </c>
      <c r="B70" s="111" t="s">
        <v>289</v>
      </c>
      <c r="C70" s="57" t="s">
        <v>290</v>
      </c>
      <c r="D70" s="215" t="s">
        <v>1254</v>
      </c>
      <c r="E70" s="114"/>
      <c r="F70" s="114">
        <v>44000</v>
      </c>
      <c r="G70" s="153" t="s">
        <v>17</v>
      </c>
      <c r="H70" s="153" t="s">
        <v>818</v>
      </c>
      <c r="I70" s="112" t="s">
        <v>729</v>
      </c>
      <c r="J70" s="153" t="s">
        <v>291</v>
      </c>
    </row>
    <row r="71" spans="1:10" s="107" customFormat="1" ht="60" x14ac:dyDescent="0.25">
      <c r="A71" s="111">
        <v>53</v>
      </c>
      <c r="B71" s="111" t="s">
        <v>292</v>
      </c>
      <c r="C71" s="112" t="s">
        <v>971</v>
      </c>
      <c r="D71" s="215" t="s">
        <v>1253</v>
      </c>
      <c r="E71" s="114"/>
      <c r="F71" s="114">
        <v>100000</v>
      </c>
      <c r="G71" s="153" t="s">
        <v>770</v>
      </c>
      <c r="H71" s="153" t="s">
        <v>1108</v>
      </c>
      <c r="I71" s="112" t="s">
        <v>1407</v>
      </c>
      <c r="J71" s="153" t="s">
        <v>291</v>
      </c>
    </row>
    <row r="72" spans="1:10" s="107" customFormat="1" ht="120" x14ac:dyDescent="0.25">
      <c r="A72" s="113">
        <v>54</v>
      </c>
      <c r="B72" s="111" t="s">
        <v>293</v>
      </c>
      <c r="C72" s="112" t="s">
        <v>704</v>
      </c>
      <c r="D72" s="215" t="s">
        <v>1254</v>
      </c>
      <c r="E72" s="114"/>
      <c r="F72" s="114">
        <v>50000</v>
      </c>
      <c r="G72" s="153" t="s">
        <v>43</v>
      </c>
      <c r="H72" s="153" t="s">
        <v>949</v>
      </c>
      <c r="I72" s="104" t="s">
        <v>730</v>
      </c>
      <c r="J72" s="153" t="s">
        <v>291</v>
      </c>
    </row>
    <row r="73" spans="1:10" s="107" customFormat="1" ht="45" x14ac:dyDescent="0.25">
      <c r="A73" s="111">
        <v>55</v>
      </c>
      <c r="B73" s="52" t="s">
        <v>381</v>
      </c>
      <c r="C73" s="27" t="s">
        <v>398</v>
      </c>
      <c r="D73" s="215" t="s">
        <v>1254</v>
      </c>
      <c r="E73" s="24"/>
      <c r="F73" s="24">
        <v>90000</v>
      </c>
      <c r="G73" s="153" t="s">
        <v>43</v>
      </c>
      <c r="H73" s="153" t="s">
        <v>977</v>
      </c>
      <c r="I73" s="27" t="s">
        <v>731</v>
      </c>
      <c r="J73" s="103" t="s">
        <v>626</v>
      </c>
    </row>
    <row r="74" spans="1:10" ht="75" x14ac:dyDescent="0.25">
      <c r="A74" s="113">
        <v>56</v>
      </c>
      <c r="B74" s="52" t="s">
        <v>891</v>
      </c>
      <c r="C74" s="28" t="s">
        <v>1408</v>
      </c>
      <c r="D74" s="215" t="s">
        <v>1253</v>
      </c>
      <c r="E74" s="24"/>
      <c r="F74" s="24">
        <v>1500000</v>
      </c>
      <c r="G74" s="153" t="s">
        <v>43</v>
      </c>
      <c r="H74" s="153" t="s">
        <v>949</v>
      </c>
      <c r="I74" s="78" t="s">
        <v>1484</v>
      </c>
      <c r="J74" s="103" t="s">
        <v>807</v>
      </c>
    </row>
    <row r="75" spans="1:10" ht="30" x14ac:dyDescent="0.25">
      <c r="A75" s="48"/>
      <c r="B75" s="105" t="s">
        <v>207</v>
      </c>
      <c r="C75" s="105"/>
      <c r="D75" s="223"/>
      <c r="E75" s="105"/>
      <c r="F75" s="105"/>
      <c r="G75" s="105"/>
      <c r="H75" s="105"/>
      <c r="I75" s="105"/>
      <c r="J75" s="105"/>
    </row>
    <row r="76" spans="1:10" s="107" customFormat="1" ht="45" x14ac:dyDescent="0.25">
      <c r="A76" s="113">
        <v>57</v>
      </c>
      <c r="B76" s="111" t="s">
        <v>208</v>
      </c>
      <c r="C76" s="112" t="s">
        <v>732</v>
      </c>
      <c r="D76" s="215" t="s">
        <v>1255</v>
      </c>
      <c r="E76" s="116"/>
      <c r="F76" s="116">
        <v>50000</v>
      </c>
      <c r="G76" s="153" t="s">
        <v>770</v>
      </c>
      <c r="H76" s="153" t="s">
        <v>949</v>
      </c>
      <c r="I76" s="112" t="s">
        <v>733</v>
      </c>
      <c r="J76" s="153" t="s">
        <v>895</v>
      </c>
    </row>
    <row r="77" spans="1:10" s="107" customFormat="1" ht="75" x14ac:dyDescent="0.25">
      <c r="A77" s="113">
        <v>58</v>
      </c>
      <c r="B77" s="111" t="s">
        <v>209</v>
      </c>
      <c r="C77" s="112" t="s">
        <v>210</v>
      </c>
      <c r="D77" s="215" t="s">
        <v>1255</v>
      </c>
      <c r="E77" s="114"/>
      <c r="F77" s="114">
        <v>70000</v>
      </c>
      <c r="G77" s="153" t="s">
        <v>770</v>
      </c>
      <c r="H77" s="153" t="s">
        <v>949</v>
      </c>
      <c r="I77" s="112" t="s">
        <v>734</v>
      </c>
      <c r="J77" s="153" t="s">
        <v>211</v>
      </c>
    </row>
    <row r="78" spans="1:10" s="109" customFormat="1" ht="210" x14ac:dyDescent="0.25">
      <c r="A78" s="113">
        <v>59</v>
      </c>
      <c r="B78" s="111" t="s">
        <v>794</v>
      </c>
      <c r="C78" s="27" t="s">
        <v>795</v>
      </c>
      <c r="D78" s="103" t="s">
        <v>1255</v>
      </c>
      <c r="E78" s="24" t="s">
        <v>1381</v>
      </c>
      <c r="F78" s="24">
        <f>42500+5000</f>
        <v>47500</v>
      </c>
      <c r="G78" s="153" t="s">
        <v>770</v>
      </c>
      <c r="H78" s="153" t="s">
        <v>849</v>
      </c>
      <c r="I78" s="78" t="s">
        <v>1485</v>
      </c>
      <c r="J78" s="103" t="s">
        <v>790</v>
      </c>
    </row>
    <row r="79" spans="1:10" s="109" customFormat="1" ht="135" x14ac:dyDescent="0.25">
      <c r="A79" s="113">
        <v>60</v>
      </c>
      <c r="B79" s="111" t="s">
        <v>800</v>
      </c>
      <c r="C79" s="27" t="s">
        <v>1411</v>
      </c>
      <c r="D79" s="103" t="s">
        <v>1255</v>
      </c>
      <c r="E79" s="24"/>
      <c r="F79" s="24">
        <v>50000</v>
      </c>
      <c r="G79" s="153" t="s">
        <v>769</v>
      </c>
      <c r="H79" s="153" t="s">
        <v>949</v>
      </c>
      <c r="I79" s="78" t="s">
        <v>801</v>
      </c>
      <c r="J79" s="103" t="s">
        <v>175</v>
      </c>
    </row>
    <row r="80" spans="1:10" ht="30" x14ac:dyDescent="0.25">
      <c r="A80" s="48"/>
      <c r="B80" s="105" t="s">
        <v>123</v>
      </c>
      <c r="C80" s="105"/>
      <c r="D80" s="223"/>
      <c r="E80" s="105"/>
      <c r="F80" s="105"/>
      <c r="G80" s="105"/>
      <c r="H80" s="105"/>
      <c r="I80" s="105"/>
      <c r="J80" s="105"/>
    </row>
    <row r="81" spans="1:10" s="107" customFormat="1" ht="60" x14ac:dyDescent="0.25">
      <c r="A81" s="111">
        <v>61</v>
      </c>
      <c r="B81" s="111" t="s">
        <v>126</v>
      </c>
      <c r="C81" s="112" t="s">
        <v>592</v>
      </c>
      <c r="D81" s="215" t="s">
        <v>1256</v>
      </c>
      <c r="E81" s="114" t="s">
        <v>1337</v>
      </c>
      <c r="F81" s="114">
        <v>57860</v>
      </c>
      <c r="G81" s="111" t="s">
        <v>48</v>
      </c>
      <c r="H81" s="153" t="s">
        <v>949</v>
      </c>
      <c r="I81" s="104" t="s">
        <v>438</v>
      </c>
      <c r="J81" s="153" t="s">
        <v>64</v>
      </c>
    </row>
    <row r="82" spans="1:10" ht="60" x14ac:dyDescent="0.25">
      <c r="A82" s="55">
        <v>62</v>
      </c>
      <c r="B82" s="110" t="s">
        <v>892</v>
      </c>
      <c r="C82" s="117" t="s">
        <v>825</v>
      </c>
      <c r="D82" s="215" t="s">
        <v>1256</v>
      </c>
      <c r="E82" s="116"/>
      <c r="F82" s="116">
        <v>40000</v>
      </c>
      <c r="G82" s="111" t="s">
        <v>48</v>
      </c>
      <c r="H82" s="153" t="s">
        <v>949</v>
      </c>
      <c r="I82" s="112" t="s">
        <v>812</v>
      </c>
      <c r="J82" s="153" t="s">
        <v>824</v>
      </c>
    </row>
    <row r="83" spans="1:10" x14ac:dyDescent="0.25">
      <c r="A83" s="46"/>
      <c r="B83" s="105" t="s">
        <v>127</v>
      </c>
      <c r="C83" s="105"/>
      <c r="D83" s="223"/>
      <c r="E83" s="105"/>
      <c r="F83" s="105"/>
      <c r="G83" s="105"/>
      <c r="H83" s="105"/>
      <c r="I83" s="105"/>
      <c r="J83" s="105"/>
    </row>
    <row r="84" spans="1:10" s="107" customFormat="1" ht="90" x14ac:dyDescent="0.25">
      <c r="A84" s="111">
        <v>63</v>
      </c>
      <c r="B84" s="111" t="s">
        <v>131</v>
      </c>
      <c r="C84" s="112" t="s">
        <v>1409</v>
      </c>
      <c r="D84" s="215" t="s">
        <v>1266</v>
      </c>
      <c r="E84" s="153" t="s">
        <v>1382</v>
      </c>
      <c r="F84" s="153" t="s">
        <v>855</v>
      </c>
      <c r="G84" s="153" t="s">
        <v>43</v>
      </c>
      <c r="H84" s="153" t="s">
        <v>989</v>
      </c>
      <c r="I84" s="104" t="s">
        <v>735</v>
      </c>
      <c r="J84" s="153" t="s">
        <v>294</v>
      </c>
    </row>
    <row r="85" spans="1:10" s="107" customFormat="1" ht="45" x14ac:dyDescent="0.25">
      <c r="A85" s="111">
        <v>64</v>
      </c>
      <c r="B85" s="111" t="s">
        <v>295</v>
      </c>
      <c r="C85" s="112" t="s">
        <v>296</v>
      </c>
      <c r="D85" s="215" t="s">
        <v>1238</v>
      </c>
      <c r="E85" s="114" t="s">
        <v>369</v>
      </c>
      <c r="F85" s="114">
        <v>100000</v>
      </c>
      <c r="G85" s="153" t="s">
        <v>19</v>
      </c>
      <c r="H85" s="153" t="s">
        <v>953</v>
      </c>
      <c r="I85" s="112" t="s">
        <v>297</v>
      </c>
      <c r="J85" s="153" t="s">
        <v>415</v>
      </c>
    </row>
    <row r="86" spans="1:10" s="107" customFormat="1" ht="100.15" customHeight="1" x14ac:dyDescent="0.25">
      <c r="A86" s="111">
        <v>65</v>
      </c>
      <c r="B86" s="111" t="s">
        <v>298</v>
      </c>
      <c r="C86" s="112" t="s">
        <v>705</v>
      </c>
      <c r="D86" s="215" t="s">
        <v>1238</v>
      </c>
      <c r="E86" s="114" t="s">
        <v>1383</v>
      </c>
      <c r="F86" s="114">
        <v>18000</v>
      </c>
      <c r="G86" s="153" t="s">
        <v>19</v>
      </c>
      <c r="H86" s="153" t="s">
        <v>953</v>
      </c>
      <c r="I86" s="112" t="s">
        <v>736</v>
      </c>
      <c r="J86" s="153" t="s">
        <v>407</v>
      </c>
    </row>
    <row r="87" spans="1:10" s="107" customFormat="1" ht="90" x14ac:dyDescent="0.25">
      <c r="A87" s="111">
        <v>66</v>
      </c>
      <c r="B87" s="115" t="s">
        <v>139</v>
      </c>
      <c r="C87" s="117" t="s">
        <v>498</v>
      </c>
      <c r="D87" s="214" t="s">
        <v>1244</v>
      </c>
      <c r="E87" s="114"/>
      <c r="F87" s="114">
        <v>35000</v>
      </c>
      <c r="G87" s="153" t="s">
        <v>43</v>
      </c>
      <c r="H87" s="153" t="s">
        <v>949</v>
      </c>
      <c r="I87" s="104" t="s">
        <v>442</v>
      </c>
      <c r="J87" s="153" t="s">
        <v>140</v>
      </c>
    </row>
    <row r="88" spans="1:10" s="107" customFormat="1" ht="60" x14ac:dyDescent="0.25">
      <c r="A88" s="111">
        <v>67</v>
      </c>
      <c r="B88" s="111" t="s">
        <v>145</v>
      </c>
      <c r="C88" s="112" t="s">
        <v>146</v>
      </c>
      <c r="D88" s="215" t="s">
        <v>1267</v>
      </c>
      <c r="E88" s="114" t="s">
        <v>1384</v>
      </c>
      <c r="F88" s="114">
        <v>5000</v>
      </c>
      <c r="G88" s="153" t="s">
        <v>43</v>
      </c>
      <c r="H88" s="153" t="s">
        <v>953</v>
      </c>
      <c r="I88" s="104" t="s">
        <v>461</v>
      </c>
      <c r="J88" s="153" t="s">
        <v>147</v>
      </c>
    </row>
    <row r="89" spans="1:10" s="107" customFormat="1" ht="45" x14ac:dyDescent="0.25">
      <c r="A89" s="111">
        <v>68</v>
      </c>
      <c r="B89" s="111" t="s">
        <v>300</v>
      </c>
      <c r="C89" s="112" t="s">
        <v>301</v>
      </c>
      <c r="D89" s="215" t="s">
        <v>1238</v>
      </c>
      <c r="E89" s="114"/>
      <c r="F89" s="114">
        <v>49764</v>
      </c>
      <c r="G89" s="153" t="s">
        <v>19</v>
      </c>
      <c r="H89" s="153" t="s">
        <v>953</v>
      </c>
      <c r="I89" s="104" t="s">
        <v>1487</v>
      </c>
      <c r="J89" s="153" t="s">
        <v>68</v>
      </c>
    </row>
    <row r="90" spans="1:10" s="107" customFormat="1" ht="105" x14ac:dyDescent="0.25">
      <c r="A90" s="111">
        <v>69</v>
      </c>
      <c r="B90" s="111" t="s">
        <v>302</v>
      </c>
      <c r="C90" s="112" t="s">
        <v>303</v>
      </c>
      <c r="D90" s="215" t="s">
        <v>1268</v>
      </c>
      <c r="E90" s="114" t="s">
        <v>1345</v>
      </c>
      <c r="F90" s="114">
        <v>10000</v>
      </c>
      <c r="G90" s="153" t="s">
        <v>1193</v>
      </c>
      <c r="H90" s="153" t="s">
        <v>1122</v>
      </c>
      <c r="I90" s="104" t="s">
        <v>737</v>
      </c>
      <c r="J90" s="153" t="s">
        <v>175</v>
      </c>
    </row>
    <row r="91" spans="1:10" s="107" customFormat="1" ht="150" x14ac:dyDescent="0.25">
      <c r="A91" s="111">
        <v>70</v>
      </c>
      <c r="B91" s="153" t="s">
        <v>370</v>
      </c>
      <c r="C91" s="112" t="s">
        <v>594</v>
      </c>
      <c r="D91" s="215" t="s">
        <v>1238</v>
      </c>
      <c r="E91" s="114"/>
      <c r="F91" s="114">
        <f>128000+35000+34000</f>
        <v>197000</v>
      </c>
      <c r="G91" s="153" t="s">
        <v>43</v>
      </c>
      <c r="H91" s="153" t="s">
        <v>953</v>
      </c>
      <c r="I91" s="104" t="s">
        <v>615</v>
      </c>
      <c r="J91" s="153" t="s">
        <v>411</v>
      </c>
    </row>
    <row r="92" spans="1:10" s="107" customFormat="1" ht="60" x14ac:dyDescent="0.25">
      <c r="A92" s="111">
        <v>71</v>
      </c>
      <c r="B92" s="111" t="s">
        <v>151</v>
      </c>
      <c r="C92" s="112" t="s">
        <v>501</v>
      </c>
      <c r="D92" s="215" t="s">
        <v>1238</v>
      </c>
      <c r="E92" s="114" t="s">
        <v>1385</v>
      </c>
      <c r="F92" s="114">
        <v>20000</v>
      </c>
      <c r="G92" s="153" t="s">
        <v>17</v>
      </c>
      <c r="H92" s="153" t="s">
        <v>953</v>
      </c>
      <c r="I92" s="104" t="s">
        <v>618</v>
      </c>
      <c r="J92" s="153" t="s">
        <v>20</v>
      </c>
    </row>
    <row r="93" spans="1:10" s="107" customFormat="1" ht="120" x14ac:dyDescent="0.25">
      <c r="A93" s="111">
        <v>72</v>
      </c>
      <c r="B93" s="111" t="s">
        <v>776</v>
      </c>
      <c r="C93" s="112" t="s">
        <v>777</v>
      </c>
      <c r="D93" s="215" t="s">
        <v>1240</v>
      </c>
      <c r="E93" s="114"/>
      <c r="F93" s="114">
        <v>11300</v>
      </c>
      <c r="G93" s="153" t="s">
        <v>19</v>
      </c>
      <c r="H93" s="153" t="s">
        <v>953</v>
      </c>
      <c r="I93" s="104" t="s">
        <v>778</v>
      </c>
      <c r="J93" s="153" t="s">
        <v>282</v>
      </c>
    </row>
    <row r="94" spans="1:10" s="107" customFormat="1" ht="75" x14ac:dyDescent="0.25">
      <c r="A94" s="111">
        <v>73</v>
      </c>
      <c r="B94" s="111" t="s">
        <v>153</v>
      </c>
      <c r="C94" s="112" t="s">
        <v>619</v>
      </c>
      <c r="D94" s="215" t="s">
        <v>1238</v>
      </c>
      <c r="E94" s="114" t="s">
        <v>1386</v>
      </c>
      <c r="F94" s="114">
        <v>20000</v>
      </c>
      <c r="G94" s="153" t="s">
        <v>19</v>
      </c>
      <c r="H94" s="153" t="s">
        <v>953</v>
      </c>
      <c r="I94" s="112" t="s">
        <v>680</v>
      </c>
      <c r="J94" s="111" t="s">
        <v>71</v>
      </c>
    </row>
    <row r="95" spans="1:10" s="107" customFormat="1" ht="105" x14ac:dyDescent="0.25">
      <c r="A95" s="111">
        <v>74</v>
      </c>
      <c r="B95" s="111" t="s">
        <v>154</v>
      </c>
      <c r="C95" s="112" t="s">
        <v>565</v>
      </c>
      <c r="D95" s="215" t="s">
        <v>1238</v>
      </c>
      <c r="E95" s="56"/>
      <c r="F95" s="56">
        <v>10000</v>
      </c>
      <c r="G95" s="153" t="s">
        <v>19</v>
      </c>
      <c r="H95" s="153" t="s">
        <v>953</v>
      </c>
      <c r="I95" s="104" t="s">
        <v>444</v>
      </c>
      <c r="J95" s="153" t="s">
        <v>410</v>
      </c>
    </row>
    <row r="96" spans="1:10" s="107" customFormat="1" ht="150" x14ac:dyDescent="0.25">
      <c r="A96" s="111">
        <v>75</v>
      </c>
      <c r="B96" s="110" t="s">
        <v>368</v>
      </c>
      <c r="C96" s="112" t="s">
        <v>595</v>
      </c>
      <c r="D96" s="215" t="s">
        <v>1238</v>
      </c>
      <c r="E96" s="114"/>
      <c r="F96" s="114">
        <f>1500+4000+3000</f>
        <v>8500</v>
      </c>
      <c r="G96" s="153" t="s">
        <v>19</v>
      </c>
      <c r="H96" s="153" t="s">
        <v>953</v>
      </c>
      <c r="I96" s="104" t="s">
        <v>682</v>
      </c>
      <c r="J96" s="153" t="s">
        <v>69</v>
      </c>
    </row>
    <row r="97" spans="1:10" s="109" customFormat="1" ht="90" x14ac:dyDescent="0.25">
      <c r="A97" s="111">
        <v>76</v>
      </c>
      <c r="B97" s="110" t="s">
        <v>404</v>
      </c>
      <c r="C97" s="112" t="s">
        <v>567</v>
      </c>
      <c r="D97" s="215" t="s">
        <v>1238</v>
      </c>
      <c r="E97" s="114"/>
      <c r="F97" s="114">
        <v>25000</v>
      </c>
      <c r="G97" s="153" t="s">
        <v>19</v>
      </c>
      <c r="H97" s="153" t="s">
        <v>953</v>
      </c>
      <c r="I97" s="104" t="s">
        <v>566</v>
      </c>
      <c r="J97" s="153" t="s">
        <v>417</v>
      </c>
    </row>
    <row r="98" spans="1:10" s="107" customFormat="1" ht="45" x14ac:dyDescent="0.25">
      <c r="A98" s="111">
        <v>77</v>
      </c>
      <c r="B98" s="111" t="s">
        <v>663</v>
      </c>
      <c r="C98" s="112" t="s">
        <v>545</v>
      </c>
      <c r="D98" s="215" t="s">
        <v>1269</v>
      </c>
      <c r="E98" s="114"/>
      <c r="F98" s="114">
        <v>38000</v>
      </c>
      <c r="G98" s="153" t="s">
        <v>43</v>
      </c>
      <c r="H98" s="153" t="s">
        <v>949</v>
      </c>
      <c r="I98" s="104" t="s">
        <v>546</v>
      </c>
      <c r="J98" s="153" t="s">
        <v>128</v>
      </c>
    </row>
    <row r="99" spans="1:10" s="107" customFormat="1" ht="105" x14ac:dyDescent="0.25">
      <c r="A99" s="111">
        <v>78</v>
      </c>
      <c r="B99" s="111" t="s">
        <v>792</v>
      </c>
      <c r="C99" s="112" t="s">
        <v>1410</v>
      </c>
      <c r="D99" s="215" t="s">
        <v>1244</v>
      </c>
      <c r="E99" s="56"/>
      <c r="F99" s="56">
        <v>10000</v>
      </c>
      <c r="G99" s="153" t="s">
        <v>1192</v>
      </c>
      <c r="H99" s="153" t="s">
        <v>1120</v>
      </c>
      <c r="I99" s="104" t="s">
        <v>939</v>
      </c>
      <c r="J99" s="153" t="s">
        <v>122</v>
      </c>
    </row>
    <row r="100" spans="1:10" ht="60" x14ac:dyDescent="0.25">
      <c r="A100" s="111">
        <v>79</v>
      </c>
      <c r="B100" s="111" t="s">
        <v>893</v>
      </c>
      <c r="C100" s="117" t="s">
        <v>823</v>
      </c>
      <c r="D100" s="214" t="s">
        <v>1268</v>
      </c>
      <c r="E100" s="111"/>
      <c r="F100" s="111">
        <v>5000</v>
      </c>
      <c r="G100" s="153" t="s">
        <v>1192</v>
      </c>
      <c r="H100" s="111" t="s">
        <v>1121</v>
      </c>
      <c r="I100" s="104" t="s">
        <v>822</v>
      </c>
      <c r="J100" s="153" t="s">
        <v>56</v>
      </c>
    </row>
    <row r="101" spans="1:10" x14ac:dyDescent="0.25">
      <c r="A101" s="48"/>
      <c r="B101" s="105" t="s">
        <v>160</v>
      </c>
      <c r="C101" s="105"/>
      <c r="D101" s="223"/>
      <c r="E101" s="105"/>
      <c r="F101" s="105"/>
      <c r="G101" s="105"/>
      <c r="H101" s="105"/>
      <c r="I101" s="105"/>
      <c r="J101" s="105"/>
    </row>
    <row r="102" spans="1:10" s="107" customFormat="1" ht="45" x14ac:dyDescent="0.25">
      <c r="A102" s="111">
        <v>80</v>
      </c>
      <c r="B102" s="111" t="s">
        <v>162</v>
      </c>
      <c r="C102" s="112" t="s">
        <v>306</v>
      </c>
      <c r="D102" s="215" t="s">
        <v>1264</v>
      </c>
      <c r="E102" s="114"/>
      <c r="F102" s="114">
        <v>50000</v>
      </c>
      <c r="G102" s="153" t="s">
        <v>39</v>
      </c>
      <c r="H102" s="153" t="s">
        <v>949</v>
      </c>
      <c r="I102" s="104" t="s">
        <v>741</v>
      </c>
      <c r="J102" s="153" t="s">
        <v>418</v>
      </c>
    </row>
    <row r="103" spans="1:10" s="107" customFormat="1" ht="45" x14ac:dyDescent="0.25">
      <c r="A103" s="111">
        <v>81</v>
      </c>
      <c r="B103" s="111" t="s">
        <v>163</v>
      </c>
      <c r="C103" s="112" t="s">
        <v>164</v>
      </c>
      <c r="D103" s="215" t="s">
        <v>1264</v>
      </c>
      <c r="E103" s="114"/>
      <c r="F103" s="114">
        <v>10000</v>
      </c>
      <c r="G103" s="153" t="s">
        <v>39</v>
      </c>
      <c r="H103" s="153" t="s">
        <v>949</v>
      </c>
      <c r="I103" s="104" t="s">
        <v>742</v>
      </c>
      <c r="J103" s="153" t="s">
        <v>50</v>
      </c>
    </row>
    <row r="104" spans="1:10" s="107" customFormat="1" ht="75" x14ac:dyDescent="0.25">
      <c r="A104" s="111">
        <v>82</v>
      </c>
      <c r="B104" s="111" t="s">
        <v>307</v>
      </c>
      <c r="C104" s="112" t="s">
        <v>308</v>
      </c>
      <c r="D104" s="215" t="s">
        <v>1264</v>
      </c>
      <c r="E104" s="114"/>
      <c r="F104" s="114">
        <v>7000</v>
      </c>
      <c r="G104" s="153" t="s">
        <v>39</v>
      </c>
      <c r="H104" s="153" t="s">
        <v>949</v>
      </c>
      <c r="I104" s="104" t="s">
        <v>743</v>
      </c>
      <c r="J104" s="153" t="s">
        <v>407</v>
      </c>
    </row>
    <row r="105" spans="1:10" s="107" customFormat="1" ht="120" x14ac:dyDescent="0.25">
      <c r="A105" s="111">
        <v>83</v>
      </c>
      <c r="B105" s="111" t="s">
        <v>165</v>
      </c>
      <c r="C105" s="112" t="s">
        <v>508</v>
      </c>
      <c r="D105" s="215" t="s">
        <v>1264</v>
      </c>
      <c r="E105" s="114"/>
      <c r="F105" s="114">
        <f>52000+6000</f>
        <v>58000</v>
      </c>
      <c r="G105" s="153" t="s">
        <v>39</v>
      </c>
      <c r="H105" s="153" t="s">
        <v>949</v>
      </c>
      <c r="I105" s="104" t="s">
        <v>448</v>
      </c>
      <c r="J105" s="153" t="s">
        <v>124</v>
      </c>
    </row>
    <row r="106" spans="1:10" s="107" customFormat="1" ht="75" x14ac:dyDescent="0.25">
      <c r="A106" s="111">
        <v>84</v>
      </c>
      <c r="B106" s="110" t="s">
        <v>166</v>
      </c>
      <c r="C106" s="27" t="s">
        <v>952</v>
      </c>
      <c r="D106" s="103" t="s">
        <v>1265</v>
      </c>
      <c r="E106" s="153"/>
      <c r="F106" s="153">
        <v>100000</v>
      </c>
      <c r="G106" s="153" t="s">
        <v>39</v>
      </c>
      <c r="H106" s="111" t="s">
        <v>953</v>
      </c>
      <c r="I106" s="78" t="s">
        <v>463</v>
      </c>
      <c r="J106" s="103" t="s">
        <v>420</v>
      </c>
    </row>
    <row r="107" spans="1:10" s="107" customFormat="1" ht="150" x14ac:dyDescent="0.25">
      <c r="A107" s="111">
        <v>85</v>
      </c>
      <c r="B107" s="110" t="s">
        <v>309</v>
      </c>
      <c r="C107" s="27" t="s">
        <v>419</v>
      </c>
      <c r="D107" s="103" t="s">
        <v>1265</v>
      </c>
      <c r="E107" s="24"/>
      <c r="F107" s="24">
        <v>100000</v>
      </c>
      <c r="G107" s="153" t="s">
        <v>39</v>
      </c>
      <c r="H107" s="153" t="s">
        <v>949</v>
      </c>
      <c r="I107" s="78" t="s">
        <v>963</v>
      </c>
      <c r="J107" s="103" t="s">
        <v>124</v>
      </c>
    </row>
    <row r="108" spans="1:10" s="109" customFormat="1" ht="45" x14ac:dyDescent="0.25">
      <c r="A108" s="111">
        <v>86</v>
      </c>
      <c r="B108" s="110" t="s">
        <v>310</v>
      </c>
      <c r="C108" s="27" t="s">
        <v>311</v>
      </c>
      <c r="D108" s="103" t="s">
        <v>1264</v>
      </c>
      <c r="E108" s="24"/>
      <c r="F108" s="24">
        <v>75000</v>
      </c>
      <c r="G108" s="153" t="s">
        <v>39</v>
      </c>
      <c r="H108" s="103" t="s">
        <v>966</v>
      </c>
      <c r="I108" s="78" t="s">
        <v>744</v>
      </c>
      <c r="J108" s="103" t="s">
        <v>299</v>
      </c>
    </row>
    <row r="109" spans="1:10" s="107" customFormat="1" ht="60" x14ac:dyDescent="0.25">
      <c r="A109" s="111">
        <v>87</v>
      </c>
      <c r="B109" s="111" t="s">
        <v>167</v>
      </c>
      <c r="C109" s="112" t="s">
        <v>509</v>
      </c>
      <c r="D109" s="103" t="s">
        <v>1265</v>
      </c>
      <c r="E109" s="114"/>
      <c r="F109" s="114">
        <v>60000</v>
      </c>
      <c r="G109" s="153" t="s">
        <v>39</v>
      </c>
      <c r="H109" s="153" t="s">
        <v>949</v>
      </c>
      <c r="I109" s="104" t="s">
        <v>449</v>
      </c>
      <c r="J109" s="153" t="s">
        <v>33</v>
      </c>
    </row>
    <row r="110" spans="1:10" s="107" customFormat="1" ht="60" x14ac:dyDescent="0.25">
      <c r="A110" s="111">
        <v>88</v>
      </c>
      <c r="B110" s="110" t="s">
        <v>382</v>
      </c>
      <c r="C110" s="112" t="s">
        <v>627</v>
      </c>
      <c r="D110" s="215" t="s">
        <v>1264</v>
      </c>
      <c r="E110" s="114"/>
      <c r="F110" s="114">
        <v>10000</v>
      </c>
      <c r="G110" s="153" t="s">
        <v>39</v>
      </c>
      <c r="H110" s="153" t="s">
        <v>949</v>
      </c>
      <c r="I110" s="112" t="s">
        <v>745</v>
      </c>
      <c r="J110" s="153" t="s">
        <v>83</v>
      </c>
    </row>
    <row r="111" spans="1:10" s="107" customFormat="1" ht="90" x14ac:dyDescent="0.25">
      <c r="A111" s="111">
        <v>89</v>
      </c>
      <c r="B111" s="110" t="s">
        <v>383</v>
      </c>
      <c r="C111" s="112" t="s">
        <v>399</v>
      </c>
      <c r="D111" s="215" t="s">
        <v>1264</v>
      </c>
      <c r="E111" s="116"/>
      <c r="F111" s="116">
        <v>85000</v>
      </c>
      <c r="G111" s="153" t="s">
        <v>39</v>
      </c>
      <c r="H111" s="153" t="s">
        <v>949</v>
      </c>
      <c r="I111" s="104" t="s">
        <v>528</v>
      </c>
      <c r="J111" s="153" t="s">
        <v>179</v>
      </c>
    </row>
    <row r="112" spans="1:10" s="107" customFormat="1" ht="60" x14ac:dyDescent="0.25">
      <c r="A112" s="111">
        <v>90</v>
      </c>
      <c r="B112" s="110" t="s">
        <v>665</v>
      </c>
      <c r="C112" s="112" t="s">
        <v>550</v>
      </c>
      <c r="D112" s="103" t="s">
        <v>1265</v>
      </c>
      <c r="E112" s="56"/>
      <c r="F112" s="56">
        <v>60000</v>
      </c>
      <c r="G112" s="153" t="s">
        <v>39</v>
      </c>
      <c r="H112" s="153" t="s">
        <v>949</v>
      </c>
      <c r="I112" s="104" t="s">
        <v>683</v>
      </c>
      <c r="J112" s="153" t="s">
        <v>534</v>
      </c>
    </row>
    <row r="113" spans="1:10" s="107" customFormat="1" ht="60" x14ac:dyDescent="0.25">
      <c r="A113" s="111">
        <v>91</v>
      </c>
      <c r="B113" s="111" t="s">
        <v>894</v>
      </c>
      <c r="C113" s="112" t="s">
        <v>507</v>
      </c>
      <c r="D113" s="103" t="s">
        <v>1265</v>
      </c>
      <c r="E113" s="114"/>
      <c r="F113" s="114">
        <f>17512+7315</f>
        <v>24827</v>
      </c>
      <c r="G113" s="153" t="s">
        <v>39</v>
      </c>
      <c r="H113" s="111" t="s">
        <v>850</v>
      </c>
      <c r="I113" s="104" t="s">
        <v>684</v>
      </c>
      <c r="J113" s="153" t="s">
        <v>1123</v>
      </c>
    </row>
    <row r="114" spans="1:10" s="107" customFormat="1" ht="90" x14ac:dyDescent="0.25">
      <c r="A114" s="111">
        <v>92</v>
      </c>
      <c r="B114" s="111" t="s">
        <v>1097</v>
      </c>
      <c r="C114" s="112" t="s">
        <v>1124</v>
      </c>
      <c r="D114" s="215" t="s">
        <v>1264</v>
      </c>
      <c r="E114" s="114"/>
      <c r="F114" s="114">
        <v>30000</v>
      </c>
      <c r="G114" s="153" t="s">
        <v>533</v>
      </c>
      <c r="H114" s="153" t="s">
        <v>953</v>
      </c>
      <c r="I114" s="104" t="s">
        <v>964</v>
      </c>
      <c r="J114" s="153" t="s">
        <v>20</v>
      </c>
    </row>
    <row r="115" spans="1:10" x14ac:dyDescent="0.25">
      <c r="A115" s="48"/>
      <c r="B115" s="105" t="s">
        <v>312</v>
      </c>
      <c r="C115" s="105"/>
      <c r="D115" s="223"/>
      <c r="E115" s="105"/>
      <c r="F115" s="105"/>
      <c r="G115" s="105"/>
      <c r="H115" s="105"/>
      <c r="I115" s="105"/>
      <c r="J115" s="105"/>
    </row>
    <row r="116" spans="1:10" ht="75" x14ac:dyDescent="0.25">
      <c r="A116" s="111">
        <v>93</v>
      </c>
      <c r="B116" s="111" t="s">
        <v>170</v>
      </c>
      <c r="C116" s="117" t="s">
        <v>904</v>
      </c>
      <c r="D116" s="214" t="s">
        <v>1235</v>
      </c>
      <c r="E116" s="114"/>
      <c r="F116" s="114">
        <v>7000</v>
      </c>
      <c r="G116" s="153" t="s">
        <v>48</v>
      </c>
      <c r="H116" s="153" t="s">
        <v>949</v>
      </c>
      <c r="I116" s="112" t="s">
        <v>746</v>
      </c>
      <c r="J116" s="153" t="s">
        <v>133</v>
      </c>
    </row>
    <row r="117" spans="1:10" ht="60" x14ac:dyDescent="0.25">
      <c r="A117" s="115">
        <v>94</v>
      </c>
      <c r="B117" s="115" t="s">
        <v>183</v>
      </c>
      <c r="C117" s="117" t="s">
        <v>184</v>
      </c>
      <c r="D117" s="214" t="s">
        <v>1235</v>
      </c>
      <c r="E117" s="114"/>
      <c r="F117" s="114">
        <v>5000</v>
      </c>
      <c r="G117" s="153" t="s">
        <v>48</v>
      </c>
      <c r="H117" s="153" t="s">
        <v>949</v>
      </c>
      <c r="I117" s="104" t="s">
        <v>464</v>
      </c>
      <c r="J117" s="153" t="s">
        <v>185</v>
      </c>
    </row>
    <row r="118" spans="1:10" ht="135" x14ac:dyDescent="0.25">
      <c r="A118" s="111">
        <v>95</v>
      </c>
      <c r="B118" s="52" t="s">
        <v>171</v>
      </c>
      <c r="C118" s="117" t="s">
        <v>510</v>
      </c>
      <c r="D118" s="214" t="s">
        <v>1235</v>
      </c>
      <c r="E118" s="153" t="s">
        <v>1387</v>
      </c>
      <c r="F118" s="111">
        <v>22600</v>
      </c>
      <c r="G118" s="153" t="s">
        <v>48</v>
      </c>
      <c r="H118" s="153" t="s">
        <v>949</v>
      </c>
      <c r="I118" s="104" t="s">
        <v>940</v>
      </c>
      <c r="J118" s="153" t="s">
        <v>62</v>
      </c>
    </row>
    <row r="119" spans="1:10" s="107" customFormat="1" ht="105" x14ac:dyDescent="0.25">
      <c r="A119" s="115">
        <v>96</v>
      </c>
      <c r="B119" s="111" t="s">
        <v>173</v>
      </c>
      <c r="C119" s="112" t="s">
        <v>511</v>
      </c>
      <c r="D119" s="215" t="s">
        <v>1235</v>
      </c>
      <c r="E119" s="114" t="s">
        <v>1388</v>
      </c>
      <c r="F119" s="114">
        <f>54533+3267</f>
        <v>57800</v>
      </c>
      <c r="G119" s="153" t="s">
        <v>48</v>
      </c>
      <c r="H119" s="111" t="s">
        <v>849</v>
      </c>
      <c r="I119" s="104" t="s">
        <v>689</v>
      </c>
      <c r="J119" s="153" t="s">
        <v>147</v>
      </c>
    </row>
    <row r="120" spans="1:10" s="107" customFormat="1" ht="60" x14ac:dyDescent="0.25">
      <c r="A120" s="111">
        <v>97</v>
      </c>
      <c r="B120" s="111" t="s">
        <v>313</v>
      </c>
      <c r="C120" s="112" t="s">
        <v>314</v>
      </c>
      <c r="D120" s="215" t="s">
        <v>1235</v>
      </c>
      <c r="E120" s="114"/>
      <c r="F120" s="114">
        <v>10000</v>
      </c>
      <c r="G120" s="153" t="s">
        <v>48</v>
      </c>
      <c r="H120" s="153" t="s">
        <v>1125</v>
      </c>
      <c r="I120" s="104" t="s">
        <v>747</v>
      </c>
      <c r="J120" s="153" t="s">
        <v>64</v>
      </c>
    </row>
    <row r="121" spans="1:10" s="107" customFormat="1" ht="60" x14ac:dyDescent="0.25">
      <c r="A121" s="115">
        <v>98</v>
      </c>
      <c r="B121" s="111" t="s">
        <v>315</v>
      </c>
      <c r="C121" s="112" t="s">
        <v>316</v>
      </c>
      <c r="D121" s="215" t="s">
        <v>1235</v>
      </c>
      <c r="E121" s="114" t="s">
        <v>1389</v>
      </c>
      <c r="F121" s="114">
        <f>10000+10000</f>
        <v>20000</v>
      </c>
      <c r="G121" s="153" t="s">
        <v>48</v>
      </c>
      <c r="H121" s="153" t="s">
        <v>1125</v>
      </c>
      <c r="I121" s="104" t="s">
        <v>1486</v>
      </c>
      <c r="J121" s="153" t="s">
        <v>408</v>
      </c>
    </row>
    <row r="122" spans="1:10" s="109" customFormat="1" ht="60" x14ac:dyDescent="0.25">
      <c r="A122" s="111">
        <v>99</v>
      </c>
      <c r="B122" s="110" t="s">
        <v>317</v>
      </c>
      <c r="C122" s="27" t="s">
        <v>318</v>
      </c>
      <c r="D122" s="103" t="s">
        <v>1235</v>
      </c>
      <c r="E122" s="24" t="s">
        <v>1390</v>
      </c>
      <c r="F122" s="24">
        <v>50000</v>
      </c>
      <c r="G122" s="153" t="s">
        <v>48</v>
      </c>
      <c r="H122" s="153" t="s">
        <v>949</v>
      </c>
      <c r="I122" s="78" t="s">
        <v>748</v>
      </c>
      <c r="J122" s="103" t="s">
        <v>75</v>
      </c>
    </row>
    <row r="123" spans="1:10" s="109" customFormat="1" ht="60" x14ac:dyDescent="0.25">
      <c r="A123" s="115">
        <v>100</v>
      </c>
      <c r="B123" s="110" t="s">
        <v>319</v>
      </c>
      <c r="C123" s="27" t="s">
        <v>320</v>
      </c>
      <c r="D123" s="103" t="s">
        <v>1235</v>
      </c>
      <c r="E123" s="24"/>
      <c r="F123" s="24">
        <v>25000</v>
      </c>
      <c r="G123" s="153" t="s">
        <v>48</v>
      </c>
      <c r="H123" s="153" t="s">
        <v>965</v>
      </c>
      <c r="I123" s="78" t="s">
        <v>749</v>
      </c>
      <c r="J123" s="103" t="s">
        <v>169</v>
      </c>
    </row>
    <row r="124" spans="1:10" s="107" customFormat="1" ht="90" x14ac:dyDescent="0.25">
      <c r="A124" s="111">
        <v>101</v>
      </c>
      <c r="B124" s="111" t="s">
        <v>321</v>
      </c>
      <c r="C124" s="112" t="s">
        <v>322</v>
      </c>
      <c r="D124" s="215" t="s">
        <v>1235</v>
      </c>
      <c r="E124" s="114" t="s">
        <v>323</v>
      </c>
      <c r="F124" s="114">
        <v>3000</v>
      </c>
      <c r="G124" s="153" t="s">
        <v>48</v>
      </c>
      <c r="H124" s="153" t="s">
        <v>949</v>
      </c>
      <c r="I124" s="104" t="s">
        <v>324</v>
      </c>
      <c r="J124" s="153" t="s">
        <v>410</v>
      </c>
    </row>
    <row r="125" spans="1:10" s="107" customFormat="1" ht="75" x14ac:dyDescent="0.25">
      <c r="A125" s="115">
        <v>102</v>
      </c>
      <c r="B125" s="111" t="s">
        <v>323</v>
      </c>
      <c r="C125" s="112" t="s">
        <v>400</v>
      </c>
      <c r="D125" s="215" t="s">
        <v>1235</v>
      </c>
      <c r="E125" s="114" t="s">
        <v>321</v>
      </c>
      <c r="F125" s="114">
        <v>15000</v>
      </c>
      <c r="G125" s="153" t="s">
        <v>48</v>
      </c>
      <c r="H125" s="153" t="s">
        <v>949</v>
      </c>
      <c r="I125" s="104" t="s">
        <v>750</v>
      </c>
      <c r="J125" s="153" t="s">
        <v>410</v>
      </c>
    </row>
    <row r="126" spans="1:10" s="107" customFormat="1" ht="75" x14ac:dyDescent="0.25">
      <c r="A126" s="111">
        <v>103</v>
      </c>
      <c r="B126" s="111" t="s">
        <v>174</v>
      </c>
      <c r="C126" s="112" t="s">
        <v>1128</v>
      </c>
      <c r="D126" s="215" t="s">
        <v>1228</v>
      </c>
      <c r="E126" s="114" t="s">
        <v>1391</v>
      </c>
      <c r="F126" s="114">
        <f>25000+5200</f>
        <v>30200</v>
      </c>
      <c r="G126" s="153" t="s">
        <v>48</v>
      </c>
      <c r="H126" s="153" t="s">
        <v>949</v>
      </c>
      <c r="I126" s="104" t="s">
        <v>751</v>
      </c>
      <c r="J126" s="153" t="s">
        <v>1127</v>
      </c>
    </row>
    <row r="127" spans="1:10" s="107" customFormat="1" ht="75" x14ac:dyDescent="0.25">
      <c r="A127" s="115">
        <v>104</v>
      </c>
      <c r="B127" s="111" t="s">
        <v>329</v>
      </c>
      <c r="C127" s="112" t="s">
        <v>330</v>
      </c>
      <c r="D127" s="215" t="s">
        <v>1235</v>
      </c>
      <c r="E127" s="114"/>
      <c r="F127" s="114">
        <v>50000</v>
      </c>
      <c r="G127" s="153" t="s">
        <v>48</v>
      </c>
      <c r="H127" s="153" t="s">
        <v>949</v>
      </c>
      <c r="I127" s="104" t="s">
        <v>331</v>
      </c>
      <c r="J127" s="153" t="s">
        <v>175</v>
      </c>
    </row>
    <row r="128" spans="1:10" s="107" customFormat="1" ht="75" x14ac:dyDescent="0.25">
      <c r="A128" s="111">
        <v>105</v>
      </c>
      <c r="B128" s="52" t="s">
        <v>384</v>
      </c>
      <c r="C128" s="117" t="s">
        <v>401</v>
      </c>
      <c r="D128" s="214" t="s">
        <v>1235</v>
      </c>
      <c r="E128" s="114"/>
      <c r="F128" s="114">
        <v>45000</v>
      </c>
      <c r="G128" s="153" t="s">
        <v>48</v>
      </c>
      <c r="H128" s="153" t="s">
        <v>949</v>
      </c>
      <c r="I128" s="104" t="s">
        <v>753</v>
      </c>
      <c r="J128" s="153" t="s">
        <v>821</v>
      </c>
    </row>
    <row r="129" spans="1:10" s="107" customFormat="1" ht="120" x14ac:dyDescent="0.25">
      <c r="A129" s="115">
        <v>106</v>
      </c>
      <c r="B129" s="110" t="s">
        <v>385</v>
      </c>
      <c r="C129" s="112" t="s">
        <v>706</v>
      </c>
      <c r="D129" s="215" t="s">
        <v>1235</v>
      </c>
      <c r="E129" s="111"/>
      <c r="F129" s="111">
        <v>9000</v>
      </c>
      <c r="G129" s="153" t="s">
        <v>48</v>
      </c>
      <c r="H129" s="153" t="s">
        <v>1125</v>
      </c>
      <c r="I129" s="104" t="s">
        <v>1489</v>
      </c>
      <c r="J129" s="153" t="s">
        <v>62</v>
      </c>
    </row>
    <row r="130" spans="1:10" s="107" customFormat="1" ht="90" x14ac:dyDescent="0.25">
      <c r="A130" s="111">
        <v>107</v>
      </c>
      <c r="B130" s="110" t="s">
        <v>667</v>
      </c>
      <c r="C130" s="112" t="s">
        <v>707</v>
      </c>
      <c r="D130" s="215" t="s">
        <v>1228</v>
      </c>
      <c r="E130" s="111"/>
      <c r="F130" s="111">
        <v>15000</v>
      </c>
      <c r="G130" s="153" t="s">
        <v>48</v>
      </c>
      <c r="H130" s="153" t="s">
        <v>803</v>
      </c>
      <c r="I130" s="104" t="s">
        <v>754</v>
      </c>
      <c r="J130" s="153" t="s">
        <v>20</v>
      </c>
    </row>
    <row r="131" spans="1:10" s="107" customFormat="1" ht="60" x14ac:dyDescent="0.25">
      <c r="A131" s="115">
        <v>108</v>
      </c>
      <c r="B131" s="110" t="s">
        <v>669</v>
      </c>
      <c r="C131" s="112" t="s">
        <v>1126</v>
      </c>
      <c r="D131" s="215" t="s">
        <v>1270</v>
      </c>
      <c r="E131" s="111"/>
      <c r="F131" s="111">
        <v>1500</v>
      </c>
      <c r="G131" s="153" t="s">
        <v>48</v>
      </c>
      <c r="H131" s="153" t="s">
        <v>818</v>
      </c>
      <c r="I131" s="104" t="s">
        <v>755</v>
      </c>
      <c r="J131" s="153" t="s">
        <v>56</v>
      </c>
    </row>
    <row r="132" spans="1:10" s="107" customFormat="1" ht="75" x14ac:dyDescent="0.25">
      <c r="A132" s="111">
        <v>109</v>
      </c>
      <c r="B132" s="110" t="s">
        <v>670</v>
      </c>
      <c r="C132" s="112" t="s">
        <v>543</v>
      </c>
      <c r="D132" s="215" t="s">
        <v>1228</v>
      </c>
      <c r="E132" s="111"/>
      <c r="F132" s="111">
        <v>5000</v>
      </c>
      <c r="G132" s="153" t="s">
        <v>48</v>
      </c>
      <c r="H132" s="153" t="s">
        <v>818</v>
      </c>
      <c r="I132" s="104" t="s">
        <v>756</v>
      </c>
      <c r="J132" s="153" t="s">
        <v>56</v>
      </c>
    </row>
    <row r="133" spans="1:10" s="107" customFormat="1" ht="60" x14ac:dyDescent="0.25">
      <c r="A133" s="115">
        <v>110</v>
      </c>
      <c r="B133" s="110" t="s">
        <v>671</v>
      </c>
      <c r="C133" s="112" t="s">
        <v>628</v>
      </c>
      <c r="D133" s="215" t="s">
        <v>1237</v>
      </c>
      <c r="E133" s="111"/>
      <c r="F133" s="111">
        <v>4000</v>
      </c>
      <c r="G133" s="153" t="s">
        <v>48</v>
      </c>
      <c r="H133" s="153" t="s">
        <v>818</v>
      </c>
      <c r="I133" s="112" t="s">
        <v>757</v>
      </c>
      <c r="J133" s="153" t="s">
        <v>56</v>
      </c>
    </row>
    <row r="134" spans="1:10" s="107" customFormat="1" ht="90" x14ac:dyDescent="0.25">
      <c r="A134" s="111">
        <v>111</v>
      </c>
      <c r="B134" s="110" t="s">
        <v>672</v>
      </c>
      <c r="C134" s="112" t="s">
        <v>709</v>
      </c>
      <c r="D134" s="215" t="s">
        <v>1237</v>
      </c>
      <c r="E134" s="111"/>
      <c r="F134" s="111">
        <v>6000</v>
      </c>
      <c r="G134" s="153" t="s">
        <v>48</v>
      </c>
      <c r="H134" s="153" t="s">
        <v>818</v>
      </c>
      <c r="I134" s="104" t="s">
        <v>758</v>
      </c>
      <c r="J134" s="153" t="s">
        <v>629</v>
      </c>
    </row>
    <row r="135" spans="1:10" s="107" customFormat="1" ht="90" x14ac:dyDescent="0.25">
      <c r="A135" s="115">
        <v>112</v>
      </c>
      <c r="B135" s="110" t="s">
        <v>675</v>
      </c>
      <c r="C135" s="112" t="s">
        <v>710</v>
      </c>
      <c r="D135" s="215" t="s">
        <v>1269</v>
      </c>
      <c r="E135" s="114"/>
      <c r="F135" s="114" t="s">
        <v>548</v>
      </c>
      <c r="G135" s="153" t="s">
        <v>48</v>
      </c>
      <c r="H135" s="153" t="s">
        <v>818</v>
      </c>
      <c r="I135" s="104" t="s">
        <v>760</v>
      </c>
      <c r="J135" s="153" t="s">
        <v>549</v>
      </c>
    </row>
    <row r="136" spans="1:10" s="107" customFormat="1" ht="60" x14ac:dyDescent="0.25">
      <c r="A136" s="111">
        <v>113</v>
      </c>
      <c r="B136" s="111" t="s">
        <v>1099</v>
      </c>
      <c r="C136" s="112" t="s">
        <v>973</v>
      </c>
      <c r="D136" s="103" t="s">
        <v>1235</v>
      </c>
      <c r="E136" s="114"/>
      <c r="F136" s="114">
        <v>18000</v>
      </c>
      <c r="G136" s="139"/>
      <c r="H136" s="153" t="s">
        <v>953</v>
      </c>
      <c r="I136" s="104" t="s">
        <v>974</v>
      </c>
      <c r="J136" s="153" t="s">
        <v>416</v>
      </c>
    </row>
    <row r="137" spans="1:10" x14ac:dyDescent="0.25">
      <c r="A137" s="46"/>
      <c r="B137" s="105" t="s">
        <v>196</v>
      </c>
      <c r="C137" s="105"/>
      <c r="D137" s="223"/>
      <c r="E137" s="105"/>
      <c r="F137" s="105"/>
      <c r="G137" s="105"/>
      <c r="H137" s="105"/>
      <c r="I137" s="105"/>
      <c r="J137" s="105"/>
    </row>
    <row r="138" spans="1:10" s="107" customFormat="1" ht="45" x14ac:dyDescent="0.25">
      <c r="A138" s="111">
        <v>114</v>
      </c>
      <c r="B138" s="111" t="s">
        <v>336</v>
      </c>
      <c r="C138" s="27" t="s">
        <v>835</v>
      </c>
      <c r="D138" s="103" t="s">
        <v>1228</v>
      </c>
      <c r="E138" s="116"/>
      <c r="F138" s="116">
        <v>39600</v>
      </c>
      <c r="G138" s="111" t="s">
        <v>19</v>
      </c>
      <c r="H138" s="111" t="s">
        <v>953</v>
      </c>
      <c r="I138" s="104" t="s">
        <v>809</v>
      </c>
      <c r="J138" s="153" t="s">
        <v>40</v>
      </c>
    </row>
    <row r="139" spans="1:10" s="109" customFormat="1" ht="45" x14ac:dyDescent="0.25">
      <c r="A139" s="111">
        <v>115</v>
      </c>
      <c r="B139" s="110" t="s">
        <v>338</v>
      </c>
      <c r="C139" s="27" t="s">
        <v>339</v>
      </c>
      <c r="D139" s="103" t="s">
        <v>1228</v>
      </c>
      <c r="E139" s="30"/>
      <c r="F139" s="30">
        <v>70000</v>
      </c>
      <c r="G139" s="111" t="s">
        <v>19</v>
      </c>
      <c r="H139" s="111" t="s">
        <v>953</v>
      </c>
      <c r="I139" s="78" t="s">
        <v>762</v>
      </c>
      <c r="J139" s="103" t="s">
        <v>75</v>
      </c>
    </row>
    <row r="140" spans="1:10" s="109" customFormat="1" ht="60" x14ac:dyDescent="0.25">
      <c r="A140" s="111">
        <v>116</v>
      </c>
      <c r="B140" s="110" t="s">
        <v>340</v>
      </c>
      <c r="C140" s="27" t="s">
        <v>947</v>
      </c>
      <c r="D140" s="103" t="s">
        <v>1228</v>
      </c>
      <c r="E140" s="30"/>
      <c r="F140" s="30">
        <v>55000</v>
      </c>
      <c r="G140" s="111" t="s">
        <v>19</v>
      </c>
      <c r="H140" s="111" t="s">
        <v>953</v>
      </c>
      <c r="I140" s="78" t="s">
        <v>762</v>
      </c>
      <c r="J140" s="103" t="s">
        <v>75</v>
      </c>
    </row>
    <row r="141" spans="1:10" s="109" customFormat="1" ht="45" x14ac:dyDescent="0.25">
      <c r="A141" s="111">
        <v>117</v>
      </c>
      <c r="B141" s="110" t="s">
        <v>200</v>
      </c>
      <c r="C141" s="27" t="s">
        <v>523</v>
      </c>
      <c r="D141" s="103" t="s">
        <v>1228</v>
      </c>
      <c r="E141" s="30"/>
      <c r="F141" s="30">
        <v>100000</v>
      </c>
      <c r="G141" s="111" t="s">
        <v>19</v>
      </c>
      <c r="H141" s="111" t="s">
        <v>953</v>
      </c>
      <c r="I141" s="78" t="s">
        <v>762</v>
      </c>
      <c r="J141" s="103" t="s">
        <v>33</v>
      </c>
    </row>
    <row r="142" spans="1:10" s="109" customFormat="1" ht="30" x14ac:dyDescent="0.25">
      <c r="A142" s="111">
        <v>118</v>
      </c>
      <c r="B142" s="110" t="s">
        <v>203</v>
      </c>
      <c r="C142" s="27" t="s">
        <v>341</v>
      </c>
      <c r="D142" s="103" t="s">
        <v>1228</v>
      </c>
      <c r="E142" s="30"/>
      <c r="F142" s="30">
        <v>30000</v>
      </c>
      <c r="G142" s="111" t="s">
        <v>19</v>
      </c>
      <c r="H142" s="111" t="s">
        <v>953</v>
      </c>
      <c r="I142" s="78" t="s">
        <v>762</v>
      </c>
      <c r="J142" s="103" t="s">
        <v>20</v>
      </c>
    </row>
    <row r="143" spans="1:10" s="109" customFormat="1" ht="45" x14ac:dyDescent="0.25">
      <c r="A143" s="111">
        <v>119</v>
      </c>
      <c r="B143" s="110" t="s">
        <v>342</v>
      </c>
      <c r="C143" s="27" t="s">
        <v>343</v>
      </c>
      <c r="D143" s="103" t="s">
        <v>1228</v>
      </c>
      <c r="E143" s="30"/>
      <c r="F143" s="30">
        <v>120000</v>
      </c>
      <c r="G143" s="111" t="s">
        <v>19</v>
      </c>
      <c r="H143" s="111" t="s">
        <v>953</v>
      </c>
      <c r="I143" s="78" t="s">
        <v>765</v>
      </c>
      <c r="J143" s="103" t="s">
        <v>56</v>
      </c>
    </row>
    <row r="144" spans="1:10" s="107" customFormat="1" ht="45" x14ac:dyDescent="0.25">
      <c r="A144" s="111">
        <v>120</v>
      </c>
      <c r="B144" s="111" t="s">
        <v>344</v>
      </c>
      <c r="C144" s="112" t="s">
        <v>1412</v>
      </c>
      <c r="D144" s="103" t="s">
        <v>1228</v>
      </c>
      <c r="E144" s="116"/>
      <c r="F144" s="116">
        <v>35000</v>
      </c>
      <c r="G144" s="111" t="s">
        <v>19</v>
      </c>
      <c r="H144" s="111" t="s">
        <v>953</v>
      </c>
      <c r="I144" s="104" t="s">
        <v>201</v>
      </c>
      <c r="J144" s="153" t="s">
        <v>68</v>
      </c>
    </row>
    <row r="145" spans="1:10" x14ac:dyDescent="0.25">
      <c r="A145" s="48"/>
      <c r="B145" s="105" t="s">
        <v>187</v>
      </c>
      <c r="C145" s="105"/>
      <c r="D145" s="223"/>
      <c r="E145" s="105"/>
      <c r="F145" s="105"/>
      <c r="G145" s="105"/>
      <c r="H145" s="105"/>
      <c r="I145" s="105"/>
      <c r="J145" s="105"/>
    </row>
    <row r="146" spans="1:10" s="107" customFormat="1" ht="75" x14ac:dyDescent="0.25">
      <c r="A146" s="111">
        <v>121</v>
      </c>
      <c r="B146" s="111" t="s">
        <v>188</v>
      </c>
      <c r="C146" s="112" t="s">
        <v>515</v>
      </c>
      <c r="D146" s="215" t="s">
        <v>1229</v>
      </c>
      <c r="E146" s="114" t="s">
        <v>1392</v>
      </c>
      <c r="F146" s="114">
        <f>20000+3000</f>
        <v>23000</v>
      </c>
      <c r="G146" s="153" t="s">
        <v>48</v>
      </c>
      <c r="H146" s="111" t="s">
        <v>949</v>
      </c>
      <c r="I146" s="104" t="s">
        <v>568</v>
      </c>
      <c r="J146" s="153" t="s">
        <v>133</v>
      </c>
    </row>
    <row r="147" spans="1:10" s="107" customFormat="1" ht="150" x14ac:dyDescent="0.25">
      <c r="A147" s="111">
        <v>122</v>
      </c>
      <c r="B147" s="111" t="s">
        <v>189</v>
      </c>
      <c r="C147" s="112" t="s">
        <v>1129</v>
      </c>
      <c r="D147" s="215" t="s">
        <v>1229</v>
      </c>
      <c r="E147" s="114" t="s">
        <v>1393</v>
      </c>
      <c r="F147" s="114">
        <v>24000</v>
      </c>
      <c r="G147" s="153" t="s">
        <v>39</v>
      </c>
      <c r="H147" s="111" t="s">
        <v>949</v>
      </c>
      <c r="I147" s="104" t="s">
        <v>943</v>
      </c>
      <c r="J147" s="153" t="s">
        <v>122</v>
      </c>
    </row>
    <row r="148" spans="1:10" s="107" customFormat="1" ht="75" x14ac:dyDescent="0.25">
      <c r="A148" s="111">
        <v>123</v>
      </c>
      <c r="B148" s="111" t="s">
        <v>332</v>
      </c>
      <c r="C148" s="112" t="s">
        <v>1413</v>
      </c>
      <c r="D148" s="215" t="s">
        <v>42</v>
      </c>
      <c r="E148" s="116" t="s">
        <v>1394</v>
      </c>
      <c r="F148" s="116">
        <f>66450+3550</f>
        <v>70000</v>
      </c>
      <c r="G148" s="153" t="s">
        <v>39</v>
      </c>
      <c r="H148" s="111" t="s">
        <v>953</v>
      </c>
      <c r="I148" s="104" t="s">
        <v>767</v>
      </c>
      <c r="J148" s="153" t="s">
        <v>416</v>
      </c>
    </row>
    <row r="149" spans="1:10" s="107" customFormat="1" ht="60" x14ac:dyDescent="0.25">
      <c r="A149" s="111">
        <v>124</v>
      </c>
      <c r="B149" s="111" t="s">
        <v>191</v>
      </c>
      <c r="C149" s="112" t="s">
        <v>517</v>
      </c>
      <c r="D149" s="215" t="s">
        <v>1229</v>
      </c>
      <c r="E149" s="114" t="s">
        <v>1395</v>
      </c>
      <c r="F149" s="114">
        <v>18000</v>
      </c>
      <c r="G149" s="153" t="s">
        <v>39</v>
      </c>
      <c r="H149" s="111" t="s">
        <v>949</v>
      </c>
      <c r="I149" s="104" t="s">
        <v>451</v>
      </c>
      <c r="J149" s="153" t="s">
        <v>192</v>
      </c>
    </row>
    <row r="150" spans="1:10" s="107" customFormat="1" ht="45" x14ac:dyDescent="0.25">
      <c r="A150" s="111">
        <v>125</v>
      </c>
      <c r="B150" s="111" t="s">
        <v>676</v>
      </c>
      <c r="C150" s="112" t="s">
        <v>631</v>
      </c>
      <c r="D150" s="215" t="s">
        <v>1229</v>
      </c>
      <c r="E150" s="114" t="s">
        <v>1396</v>
      </c>
      <c r="F150" s="116">
        <v>85000</v>
      </c>
      <c r="G150" s="153" t="s">
        <v>48</v>
      </c>
      <c r="H150" s="111" t="s">
        <v>949</v>
      </c>
      <c r="I150" s="104" t="s">
        <v>530</v>
      </c>
      <c r="J150" s="153" t="s">
        <v>1130</v>
      </c>
    </row>
    <row r="151" spans="1:10" s="107" customFormat="1" ht="120" x14ac:dyDescent="0.25">
      <c r="A151" s="111">
        <v>126</v>
      </c>
      <c r="B151" s="111" t="s">
        <v>677</v>
      </c>
      <c r="C151" s="112" t="s">
        <v>195</v>
      </c>
      <c r="D151" s="215" t="s">
        <v>1233</v>
      </c>
      <c r="E151" s="116"/>
      <c r="F151" s="116">
        <v>35000</v>
      </c>
      <c r="G151" s="153" t="s">
        <v>39</v>
      </c>
      <c r="H151" s="111" t="s">
        <v>953</v>
      </c>
      <c r="I151" s="104" t="s">
        <v>768</v>
      </c>
      <c r="J151" s="153" t="s">
        <v>75</v>
      </c>
    </row>
    <row r="154" spans="1:10" s="3" customFormat="1" x14ac:dyDescent="0.25">
      <c r="A154" s="216"/>
      <c r="B154" s="257" t="s">
        <v>1507</v>
      </c>
      <c r="C154" s="257"/>
      <c r="D154" s="257"/>
      <c r="E154" s="257"/>
      <c r="F154" s="169"/>
      <c r="G154" s="169"/>
      <c r="H154" s="169"/>
      <c r="I154" s="217" t="s">
        <v>1508</v>
      </c>
      <c r="J154" s="169"/>
    </row>
  </sheetData>
  <mergeCells count="7">
    <mergeCell ref="B154:E154"/>
    <mergeCell ref="B6:I6"/>
    <mergeCell ref="C8:I8"/>
    <mergeCell ref="A1:I1"/>
    <mergeCell ref="B4:C4"/>
    <mergeCell ref="B2:I2"/>
    <mergeCell ref="B3:J3"/>
  </mergeCells>
  <pageMargins left="0.7" right="0.7" top="0.75" bottom="0.75" header="0.3" footer="0.3"/>
  <pageSetup paperSize="8" scale="93"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1"/>
  <sheetViews>
    <sheetView topLeftCell="B91" zoomScale="75" zoomScaleNormal="75" workbookViewId="0">
      <selection activeCell="I111" sqref="I111"/>
    </sheetView>
  </sheetViews>
  <sheetFormatPr defaultColWidth="9.140625" defaultRowHeight="15.75" x14ac:dyDescent="0.25"/>
  <cols>
    <col min="1" max="1" width="9.140625" style="45"/>
    <col min="2" max="2" width="9.140625" style="9"/>
    <col min="3" max="4" width="9.140625" style="11"/>
    <col min="5" max="5" width="9.140625" style="101"/>
    <col min="6" max="8" width="9.140625" style="17"/>
    <col min="9" max="9" width="9.140625" style="18"/>
    <col min="10" max="10" width="9.140625" style="17"/>
    <col min="11" max="16384" width="9.140625" style="19"/>
  </cols>
  <sheetData/>
  <pageMargins left="0.39370078740157483" right="0.39370078740157483" top="0.98425196850393704" bottom="0.39370078740157483" header="0.31496062992125984" footer="0.31496062992125984"/>
  <pageSetup paperSize="9" scale="5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PAMATSARAKSTS</vt:lpstr>
      <vt:lpstr>Sheet1</vt:lpstr>
      <vt:lpstr>1.piel.-4.2.2.SAM</vt:lpstr>
      <vt:lpstr>2.piel.-5.6.2.SAM</vt:lpstr>
      <vt:lpstr>2.piel.-5.6.2.SAM-Pielikums</vt:lpstr>
      <vt:lpstr>3.piel.-Reģionālie projekti</vt:lpstr>
      <vt:lpstr>REZERVES SARAKSTS</vt:lpstr>
      <vt:lpstr>4 lapa</vt:lpstr>
      <vt:lpstr>Sheet2</vt:lpstr>
      <vt:lpstr>'1.piel.-4.2.2.SAM'!Print_Area</vt:lpstr>
      <vt:lpstr>'2.piel.-5.6.2.SAM'!Print_Area</vt:lpstr>
      <vt:lpstr>'3.piel.-Reģionālie projekti'!Print_Area</vt:lpstr>
      <vt:lpstr>PAMATSARAKSTS!Print_Area</vt:lpstr>
    </vt:vector>
  </TitlesOfParts>
  <Company>Krokoz™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dc:creator>
  <cp:lastModifiedBy>User</cp:lastModifiedBy>
  <cp:lastPrinted>2021-02-02T09:01:34Z</cp:lastPrinted>
  <dcterms:created xsi:type="dcterms:W3CDTF">2017-12-17T11:12:11Z</dcterms:created>
  <dcterms:modified xsi:type="dcterms:W3CDTF">2021-03-18T13:20:58Z</dcterms:modified>
</cp:coreProperties>
</file>